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2"/>
  </bookViews>
  <sheets>
    <sheet name="Bia" sheetId="5" r:id="rId1"/>
    <sheet name="DN - BẢNG CÂN ĐỐI KẾ TOÁN" sheetId="1" r:id="rId2"/>
    <sheet name="DN-Báo cáo kết quả SXKD" sheetId="2" r:id="rId3"/>
    <sheet name="DN - Báo cáo LCTT" sheetId="3" r:id="rId4"/>
    <sheet name="Thuyết Minh" sheetId="4" r:id="rId5"/>
    <sheet name="CDPS" sheetId="6" state="hidden" r:id="rId6"/>
    <sheet name="Sheet1"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BlankMacro1</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Order1" hidden="1">255</definedName>
    <definedName name="_Order2" hidden="1">255</definedName>
    <definedName name="_8_0DATA_DATA2_L">'[8]#REF'!#REF!</definedName>
    <definedName name="_9_0ten_" hidden="1">#REF!</definedName>
    <definedName name="_10_0xoa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'[4]CT -THVLNC'!#REF!</definedName>
    <definedName name="_a2"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_Coc39" hidden="1">{"'Sheet1'!$L$16"}</definedName>
    <definedName name="Comm">BlankMacro1</definedName>
    <definedName name="Cotsatma">9726</definedName>
    <definedName name="Cotthepma">9726</definedName>
    <definedName name="_CT250">'[2]dongia (2)'!#REF!</definedName>
    <definedName name="CTCT1" hidden="1">{"'Sheet1'!$L$16"}</definedName>
    <definedName name="ctieu" hidden="1">{"'Sheet1'!$L$16"}</definedName>
    <definedName name="dam">78000</definedName>
    <definedName name="_11DATA_DATA2_L">'[3]#REF'!#REF!</definedName>
    <definedName name="DCL_35">13127400</definedName>
    <definedName name="DFSDF" hidden="1">{"'Sheet1'!$L$16"}</definedName>
    <definedName name="_DG1"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_Goi8"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_hh1">[5]XL4Poppy!$C$9</definedName>
    <definedName name="_hh2">[5]XL4Poppy!$A$15</definedName>
    <definedName name="hoc">55000</definedName>
    <definedName name="HSCT3">0.1</definedName>
    <definedName name="HSDN">2.5</definedName>
    <definedName name="HSLXH">1.7</definedName>
    <definedName name="hsm">1.1289</definedName>
    <definedName name="_hsm2">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_L6">[6]XL4Poppy!$C$31</definedName>
    <definedName name="L63x6">5800</definedName>
    <definedName name="Lan">{"Thuxm2.xls","Sheet1"}</definedName>
    <definedName name="_Lan1" hidden="1">{"'Sheet1'!$L$16"}</definedName>
    <definedName name="_LAN3" hidden="1">{"'Sheet1'!$L$16"}</definedName>
    <definedName name="limcount" hidden="1">13</definedName>
    <definedName name="_lk2" hidden="1">{"'Sheet1'!$L$16"}</definedName>
    <definedName name="_M1">[7]XL4Poppy!$C$4</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_NSO2" hidden="1">{"'Sheet1'!$L$16"}</definedName>
    <definedName name="_PA3">{"Thuxm2.xls","Sheet1"}</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TOÁN'!$A$1:$E$121</definedName>
    <definedName name="_xlnm.Print_Area" localSheetId="4">'Thuyết Minh'!$A$1:$H$456</definedName>
    <definedName name="_xlnm.Print_Area">'[1]B-B'!$A$1:$K$63</definedName>
    <definedName name="_xlnm.Print_Titles" localSheetId="5">CDPS!$4:$5</definedName>
    <definedName name="_xlnm.Print_Titles" localSheetId="1">'DN - BẢNG CÂN ĐỐI KẾ TOÁN'!$7:$7</definedName>
    <definedName name="_xlnm.Print_Titles" localSheetId="2">'DN-Báo cáo kết quả SXKD'!$7:$7</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_td1" hidden="1">{"'Sheet1'!$L$16"}</definedName>
    <definedName name="teta">0.95</definedName>
    <definedName name="tha" hidden="1">{"'Sheet1'!$L$16"}</definedName>
    <definedName name="Thang1" hidden="1">{"'Sheet1'!$L$16"}</definedName>
    <definedName name="thang10" hidden="1">{"'Sheet1'!$L$16"}</definedName>
    <definedName name="thanh" hidden="1">{"'Sheet1'!$L$16"}</definedName>
    <definedName name="_THt7">{"Book1","Bang chia luong.xls"}</definedName>
    <definedName name="thu" hidden="1">{"'Sheet1'!$L$16"}</definedName>
    <definedName name="thue">6</definedName>
    <definedName name="thuy" hidden="1">{"'Sheet1'!$L$16"}</definedName>
    <definedName name="_tt3"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_VLP2" hidden="1">{"'Sheet1'!$L$16"}</definedName>
    <definedName name="WIRE1">5</definedName>
    <definedName name="XCCT">0.5</definedName>
    <definedName name="XDCBT10">{"Book1","Bang chia luong.xls"}</definedName>
    <definedName name="XmT5" hidden="1">{"'Sheet1'!$L$16"}</definedName>
    <definedName name="xvxcvxc" hidden="1">{"'Sheet1'!$L$16"}</definedName>
    <definedName name="_z511"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fullCalcOnLoad="1"/>
</workbook>
</file>

<file path=xl/calcChain.xml><?xml version="1.0" encoding="utf-8"?>
<calcChain xmlns="http://schemas.openxmlformats.org/spreadsheetml/2006/main">
  <c r="D10" i="3"/>
  <c r="D15"/>
  <c r="D18"/>
  <c r="D35"/>
  <c r="D31"/>
  <c r="D30"/>
  <c r="D14"/>
  <c r="D12"/>
  <c r="E31"/>
  <c r="E30"/>
  <c r="E29"/>
  <c r="E18"/>
  <c r="G161" i="4"/>
  <c r="G164"/>
  <c r="D24" i="1"/>
  <c r="D23"/>
  <c r="G171" i="4"/>
  <c r="G149"/>
  <c r="G159"/>
  <c r="G402"/>
  <c r="G267"/>
  <c r="F13" i="2"/>
  <c r="D24" i="3"/>
  <c r="D25"/>
  <c r="I33" i="7"/>
  <c r="L8"/>
  <c r="L7"/>
  <c r="I22"/>
  <c r="D17" i="2"/>
  <c r="I8" i="7"/>
  <c r="E52"/>
  <c r="C36"/>
  <c r="E38"/>
  <c r="E5"/>
  <c r="C7"/>
  <c r="C24"/>
  <c r="H425" i="4"/>
  <c r="H422"/>
  <c r="G408"/>
  <c r="H408"/>
  <c r="G404"/>
  <c r="H404"/>
  <c r="G386"/>
  <c r="G384"/>
  <c r="F20" i="2"/>
  <c r="G311" i="4"/>
  <c r="H311"/>
  <c r="G300"/>
  <c r="G305"/>
  <c r="D81" i="1"/>
  <c r="D77"/>
  <c r="G189" i="4"/>
  <c r="F189"/>
  <c r="H189"/>
  <c r="G180"/>
  <c r="G186"/>
  <c r="D15" i="2"/>
  <c r="H414" i="4"/>
  <c r="G15" i="2"/>
  <c r="F15"/>
  <c r="G394" i="4"/>
  <c r="F218"/>
  <c r="D196"/>
  <c r="E196"/>
  <c r="F196"/>
  <c r="G196"/>
  <c r="D10" i="2"/>
  <c r="D12"/>
  <c r="D18"/>
  <c r="D23"/>
  <c r="D16" i="3"/>
  <c r="H419" i="4"/>
  <c r="G419"/>
  <c r="H394"/>
  <c r="H309"/>
  <c r="G303"/>
  <c r="H303"/>
  <c r="H301"/>
  <c r="G175"/>
  <c r="H175"/>
  <c r="H164"/>
  <c r="G153"/>
  <c r="D14" i="1"/>
  <c r="D13"/>
  <c r="E15" i="2"/>
  <c r="D21" i="1"/>
  <c r="D16"/>
  <c r="H188" i="4"/>
  <c r="E41" i="1"/>
  <c r="D186" i="4"/>
  <c r="E186"/>
  <c r="F186"/>
  <c r="H179"/>
  <c r="H196"/>
  <c r="G414"/>
  <c r="H271"/>
  <c r="H277"/>
  <c r="E66" i="1"/>
  <c r="H276" i="4"/>
  <c r="G269"/>
  <c r="H269"/>
  <c r="G258"/>
  <c r="H257"/>
  <c r="H258"/>
  <c r="E54" i="1"/>
  <c r="E52"/>
  <c r="F257" i="4"/>
  <c r="E16" i="3"/>
  <c r="D26" i="1"/>
  <c r="H247" i="4"/>
  <c r="H249"/>
  <c r="E48" i="1"/>
  <c r="E58"/>
  <c r="D58"/>
  <c r="D57"/>
  <c r="E26"/>
  <c r="H402" i="4"/>
  <c r="H352"/>
  <c r="H353"/>
  <c r="H310"/>
  <c r="H313"/>
  <c r="H314"/>
  <c r="H305"/>
  <c r="E81" i="1"/>
  <c r="E77"/>
  <c r="H288" i="4"/>
  <c r="E69" i="1"/>
  <c r="G288" i="4"/>
  <c r="D69" i="1"/>
  <c r="G276" i="4"/>
  <c r="G271"/>
  <c r="G277"/>
  <c r="D66" i="1"/>
  <c r="F216" i="4"/>
  <c r="D248" i="6"/>
  <c r="H233" i="4"/>
  <c r="E47" i="1"/>
  <c r="F238" i="4"/>
  <c r="G238"/>
  <c r="H224"/>
  <c r="E46" i="1"/>
  <c r="H210" i="4"/>
  <c r="E44" i="1"/>
  <c r="H206" i="4"/>
  <c r="H202"/>
  <c r="E43" i="1"/>
  <c r="E42"/>
  <c r="H211" i="4"/>
  <c r="H214"/>
  <c r="F10" i="2"/>
  <c r="F12"/>
  <c r="F18"/>
  <c r="F23"/>
  <c r="G194" i="4"/>
  <c r="D194"/>
  <c r="H181"/>
  <c r="H182"/>
  <c r="H183"/>
  <c r="H184"/>
  <c r="H185"/>
  <c r="H159"/>
  <c r="E21" i="1"/>
  <c r="E16"/>
  <c r="G24" i="2"/>
  <c r="F21"/>
  <c r="G248" i="6"/>
  <c r="H248"/>
  <c r="G253"/>
  <c r="E248"/>
  <c r="F248"/>
  <c r="E253"/>
  <c r="C250"/>
  <c r="C248"/>
  <c r="F153" i="4"/>
  <c r="G352"/>
  <c r="G353"/>
  <c r="H298"/>
  <c r="E74" i="1"/>
  <c r="F258" i="4"/>
  <c r="D54" i="1"/>
  <c r="D52"/>
  <c r="H190" i="4"/>
  <c r="H191"/>
  <c r="H192"/>
  <c r="H193"/>
  <c r="H194"/>
  <c r="D41" i="1"/>
  <c r="H203" i="4"/>
  <c r="H204"/>
  <c r="H205"/>
  <c r="H207"/>
  <c r="H212"/>
  <c r="H216"/>
  <c r="D44" i="1"/>
  <c r="H213" i="4"/>
  <c r="H215"/>
  <c r="H225"/>
  <c r="H226"/>
  <c r="H227"/>
  <c r="H228"/>
  <c r="H229"/>
  <c r="H230"/>
  <c r="H234"/>
  <c r="H235"/>
  <c r="H236"/>
  <c r="H237"/>
  <c r="D21" i="2"/>
  <c r="G317" i="4"/>
  <c r="E98" i="1"/>
  <c r="F317" i="4"/>
  <c r="E92" i="1"/>
  <c r="D33" i="3"/>
  <c r="E10" i="2"/>
  <c r="E12"/>
  <c r="E18"/>
  <c r="E23"/>
  <c r="E26"/>
  <c r="E29"/>
  <c r="E21"/>
  <c r="G10"/>
  <c r="G12"/>
  <c r="G18"/>
  <c r="G23"/>
  <c r="G26"/>
  <c r="G21"/>
  <c r="G249" i="4"/>
  <c r="D48" i="1"/>
  <c r="H293" i="4"/>
  <c r="G293"/>
  <c r="H312"/>
  <c r="H315"/>
  <c r="H316"/>
  <c r="H318"/>
  <c r="H320"/>
  <c r="H321"/>
  <c r="H322"/>
  <c r="H323"/>
  <c r="H324"/>
  <c r="G298"/>
  <c r="D74" i="1"/>
  <c r="D11"/>
  <c r="D10"/>
  <c r="D317" i="4"/>
  <c r="D325"/>
  <c r="E317"/>
  <c r="E325"/>
  <c r="F194"/>
  <c r="E194"/>
  <c r="E24" i="1"/>
  <c r="E23"/>
  <c r="H149" i="4"/>
  <c r="E11" i="1"/>
  <c r="E10"/>
  <c r="G426" i="4"/>
  <c r="H388"/>
  <c r="G265"/>
  <c r="H265"/>
  <c r="G247"/>
  <c r="G231"/>
  <c r="F231"/>
  <c r="F241"/>
  <c r="G240"/>
  <c r="H240"/>
  <c r="F240"/>
  <c r="G208"/>
  <c r="G219"/>
  <c r="F208"/>
  <c r="F219"/>
  <c r="G216"/>
  <c r="G218"/>
  <c r="H218"/>
  <c r="H153"/>
  <c r="E14" i="1"/>
  <c r="E13"/>
  <c r="E258" i="4"/>
  <c r="E25" i="3"/>
  <c r="E33"/>
  <c r="H426" i="4"/>
  <c r="H410"/>
  <c r="G410"/>
  <c r="H406"/>
  <c r="G406"/>
  <c r="G388"/>
  <c r="H356"/>
  <c r="G356"/>
  <c r="H330"/>
  <c r="G330"/>
  <c r="H171"/>
  <c r="G241"/>
  <c r="H238"/>
  <c r="D47" i="1"/>
  <c r="E57"/>
  <c r="H231" i="4"/>
  <c r="D46" i="1"/>
  <c r="H208" i="4"/>
  <c r="H219"/>
  <c r="F325"/>
  <c r="D92" i="1"/>
  <c r="D197" i="4"/>
  <c r="F197"/>
  <c r="E197"/>
  <c r="G197"/>
  <c r="H180"/>
  <c r="H186"/>
  <c r="H317"/>
  <c r="D45" i="1"/>
  <c r="E9"/>
  <c r="E8"/>
  <c r="E45"/>
  <c r="E65"/>
  <c r="E64"/>
  <c r="H241" i="4"/>
  <c r="D43" i="1"/>
  <c r="D42"/>
  <c r="E88"/>
  <c r="E87"/>
  <c r="E63"/>
  <c r="E40"/>
  <c r="E39"/>
  <c r="E38"/>
  <c r="E31"/>
  <c r="E105"/>
  <c r="E62"/>
  <c r="E106"/>
  <c r="G29" i="2"/>
  <c r="H362" i="4"/>
  <c r="H364"/>
  <c r="H366"/>
  <c r="D34" i="3"/>
  <c r="D37"/>
  <c r="E34"/>
  <c r="E37"/>
  <c r="D9" i="1"/>
  <c r="D8"/>
  <c r="D40"/>
  <c r="D39"/>
  <c r="D38"/>
  <c r="D31"/>
  <c r="H197" i="4"/>
  <c r="D62" i="1"/>
  <c r="D24" i="2"/>
  <c r="F24"/>
  <c r="F26"/>
  <c r="G319" i="4"/>
  <c r="G325"/>
  <c r="G362"/>
  <c r="G364"/>
  <c r="G366"/>
  <c r="F29" i="2"/>
  <c r="D26"/>
  <c r="D29"/>
  <c r="H319" i="4"/>
  <c r="H325"/>
  <c r="D98" i="1"/>
  <c r="D88"/>
  <c r="D87"/>
  <c r="D65" l="1"/>
  <c r="D64" s="1"/>
  <c r="D105"/>
  <c r="D63"/>
</calcChain>
</file>

<file path=xl/sharedStrings.xml><?xml version="1.0" encoding="utf-8"?>
<sst xmlns="http://schemas.openxmlformats.org/spreadsheetml/2006/main" count="1179" uniqueCount="972">
  <si>
    <t>Mã chỉ tiêu</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</si>
  <si>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</si>
  <si>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</si>
  <si>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</si>
  <si>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</si>
  <si>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</si>
  <si>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</si>
  <si>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</si>
  <si>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</si>
  <si>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</si>
  <si>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</si>
  <si>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</si>
  <si>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</si>
  <si>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</si>
  <si>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</si>
  <si>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</si>
  <si>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</si>
  <si>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</si>
  <si>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</si>
  <si>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</si>
  <si>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</si>
  <si>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</si>
  <si>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</si>
  <si>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</si>
  <si>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</si>
  <si>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</si>
  <si>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</si>
  <si>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</si>
  <si>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</si>
  <si>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</si>
  <si>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</si>
  <si>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</si>
  <si>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</si>
  <si>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</si>
  <si>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</si>
  <si>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</si>
  <si>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</si>
  <si>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</si>
  <si>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</si>
  <si>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</si>
  <si>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</si>
  <si>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</si>
  <si>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</si>
  <si>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</si>
  <si>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</si>
  <si>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</si>
  <si>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</si>
  <si>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</si>
  <si>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</si>
  <si>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</si>
  <si>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</si>
  <si>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</si>
  <si>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</si>
  <si>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</si>
  <si>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</si>
  <si>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</si>
  <si>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</si>
  <si>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</si>
  <si>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</si>
  <si>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</si>
  <si>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</si>
  <si>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</si>
  <si>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</si>
  <si>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</si>
  <si>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</si>
  <si>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</si>
  <si>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</si>
  <si>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</si>
  <si>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</si>
  <si>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</si>
  <si>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</si>
  <si>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</si>
  <si>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</si>
  <si>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</si>
  <si>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</si>
  <si>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</si>
  <si>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</si>
  <si>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</si>
  <si>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</si>
  <si>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</si>
  <si>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</si>
  <si>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</si>
  <si>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</si>
  <si>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251</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</si>
  <si>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</si>
  <si>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</si>
  <si>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</si>
  <si>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</si>
  <si>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</si>
  <si>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</si>
  <si>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</si>
  <si>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</si>
  <si>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</si>
  <si>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</si>
  <si>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</si>
  <si>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</si>
  <si>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</si>
  <si>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</si>
  <si>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</si>
  <si>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</si>
  <si>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</si>
  <si>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</si>
  <si>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</si>
  <si>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</si>
  <si>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</si>
  <si>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</si>
  <si>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</si>
  <si>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</si>
  <si>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</si>
  <si>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</si>
  <si>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</si>
  <si>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</si>
  <si>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</si>
  <si>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</si>
  <si>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</si>
  <si>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</si>
  <si>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</si>
  <si>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</si>
  <si>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</si>
  <si>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</si>
  <si>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</si>
  <si>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</si>
  <si>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</si>
  <si>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</si>
  <si>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</si>
  <si>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</si>
  <si>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</si>
  <si>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</si>
  <si>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</si>
  <si>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</si>
  <si>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</si>
  <si>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</si>
  <si>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</si>
  <si>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</si>
  <si>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</si>
  <si>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</si>
  <si>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</si>
  <si>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</si>
  <si>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</si>
  <si>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</si>
  <si>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</si>
  <si>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</si>
  <si>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</si>
  <si>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</si>
  <si>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</si>
  <si>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</si>
  <si>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</si>
  <si>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</si>
  <si>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</si>
  <si>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</si>
  <si>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</si>
  <si>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</si>
  <si>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</si>
  <si>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</si>
  <si>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</si>
  <si>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</si>
  <si>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</si>
  <si>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</si>
  <si>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</si>
  <si>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</si>
  <si>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</si>
  <si>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</si>
  <si>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</si>
  <si>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</si>
  <si>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</si>
  <si>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</si>
  <si>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</si>
  <si>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</si>
  <si>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</si>
  <si>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</si>
  <si>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</si>
  <si>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</si>
  <si>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</si>
  <si>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</si>
  <si>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</si>
  <si>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</si>
  <si>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</si>
  <si>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</si>
  <si>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</si>
  <si>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</si>
  <si>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</si>
  <si>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</si>
  <si>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</si>
  <si>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</si>
  <si>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</si>
  <si>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</si>
  <si>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</si>
  <si>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</si>
  <si>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</si>
  <si>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</si>
  <si>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</si>
  <si>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</si>
  <si>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</si>
  <si>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</si>
  <si>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</si>
  <si>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</si>
  <si>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</si>
  <si>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</si>
  <si>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Thuyết
 minh</t>
  </si>
  <si>
    <t>CÔNG TY: CÔNG TY CỔ PHẦN HOÀNG HÀ</t>
  </si>
  <si>
    <t>Tel: (036) 3848 648      Fax: (036) 3 848 648</t>
  </si>
  <si>
    <t>Mẫu số: B01-DN</t>
  </si>
  <si>
    <t>BÁO CÁO TÀI CHÍNH</t>
  </si>
  <si>
    <t>V.01</t>
  </si>
  <si>
    <t>V.02</t>
  </si>
  <si>
    <t>V.03</t>
  </si>
  <si>
    <t>V.04</t>
  </si>
  <si>
    <t>V.05</t>
  </si>
  <si>
    <t>V.08</t>
  </si>
  <si>
    <t>V.09</t>
  </si>
  <si>
    <t>V.10</t>
  </si>
  <si>
    <t>V.11</t>
  </si>
  <si>
    <t>V.13</t>
  </si>
  <si>
    <t>V.15</t>
  </si>
  <si>
    <t>V.16</t>
  </si>
  <si>
    <t>Mẫu số: B02-DN</t>
  </si>
  <si>
    <t>Năm nay</t>
  </si>
  <si>
    <t>Năm trước</t>
  </si>
  <si>
    <t>1. Doanh thu bán hàng và cung cấp dịch vụ</t>
  </si>
  <si>
    <t>2. Các khoản giảm trừ doanh thu</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</si>
  <si>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</si>
  <si>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</si>
  <si>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</si>
  <si>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</si>
  <si>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</si>
  <si>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</si>
  <si>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</si>
  <si>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</si>
  <si>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</si>
  <si>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</si>
  <si>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</si>
  <si>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</si>
  <si>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</si>
  <si>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</si>
  <si>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</si>
  <si>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</si>
  <si>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</si>
  <si>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</si>
  <si>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</si>
  <si>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</si>
  <si>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13. Lợi nhuận khác(40=31-32)</t>
  </si>
  <si>
    <t>40</t>
  </si>
  <si>
    <t>14. Phần lãi lỗ trong công ty liên kết, liên doanh</t>
  </si>
  <si>
    <t>45</t>
  </si>
  <si>
    <t>50</t>
  </si>
  <si>
    <t>16. Chi phí thuế TNDN hiện hành</t>
  </si>
  <si>
    <t>51</t>
  </si>
  <si>
    <t>17. Chi phí thuế TNDN hoãn lại</t>
  </si>
  <si>
    <t>52</t>
  </si>
  <si>
    <t>60</t>
  </si>
  <si>
    <t>18.1 Lợi nhuận sau thuế của cổ đông thiểu số</t>
  </si>
  <si>
    <t>61</t>
  </si>
  <si>
    <t>62</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</si>
  <si>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</si>
  <si>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</si>
  <si>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</si>
  <si>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</si>
  <si>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</si>
  <si>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</si>
  <si>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</si>
  <si>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</si>
  <si>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</si>
  <si>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</si>
  <si>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</si>
  <si>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</si>
  <si>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</si>
  <si>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</si>
  <si>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 Lãi (lỗ) trong năm trước.</t>
  </si>
  <si>
    <t xml:space="preserve"> - Mua tài sản bằng cách nhận nợ trong kỳ: </t>
  </si>
  <si>
    <t xml:space="preserve"> - Mua tài sản thông qua nghiệp vụ thuê tài chính: </t>
  </si>
  <si>
    <t xml:space="preserve"> ngày 20/03/2006 của Bộ trưởng BTC)   </t>
  </si>
  <si>
    <t>THUYẾT MINH</t>
  </si>
  <si>
    <t>Mã số thuế: 1000272301</t>
  </si>
  <si>
    <t>THUYẾT MINH BÁO CÁO TÀI CHÍNH</t>
  </si>
  <si>
    <t>I. Đặc điểm hoạt động của doanh nghiệp.</t>
  </si>
  <si>
    <t>1. Hình thức sở hữu vốn: Công ty cổ phần.</t>
  </si>
  <si>
    <t>4. Đặc điểm hoạt động của doanh nghiệp trong năm tài chính có ảnh hưởng đến báo cáo tài chính.</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</si>
  <si>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</si>
  <si>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</si>
  <si>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</si>
  <si>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</si>
  <si>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</si>
  <si>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2. Nguyên tắc ghi nhận hàng tồn kho.</t>
  </si>
  <si>
    <t>3. Nguyên tắc ghi nhận và khấu hao TSCĐ và bất động sản đầu tư.</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</si>
  <si>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</si>
  <si>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</si>
  <si>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</si>
  <si>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</si>
  <si>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</si>
  <si>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</si>
  <si>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gửi ngân hàng:</t>
  </si>
  <si>
    <t xml:space="preserve">    - Tiền đang chuyển:</t>
  </si>
  <si>
    <t>Cộng</t>
  </si>
  <si>
    <t>02 - Các khoản đầu tư tài chính ngắn hạn:</t>
  </si>
  <si>
    <t xml:space="preserve">    - Đầu tư ngắn hạn khác.</t>
  </si>
  <si>
    <t xml:space="preserve">    - Dự phòng giảm giá đầu tư ngắn hạn.</t>
  </si>
  <si>
    <t>03 - Các khoản đầu tư ngắn hạn khác:</t>
  </si>
  <si>
    <t xml:space="preserve">    - Phải thu về cổ phần hoá.</t>
  </si>
  <si>
    <t xml:space="preserve">    - Phải thu về cổ tức và lợi nhuận được chia.</t>
  </si>
  <si>
    <t xml:space="preserve">    - Phải thu người lao động.</t>
  </si>
  <si>
    <t xml:space="preserve">    - Phải thu khác.</t>
  </si>
  <si>
    <t>04 - Hàng tồn kho</t>
  </si>
  <si>
    <t xml:space="preserve">    - Nguyên liệu, vật liệu.</t>
  </si>
  <si>
    <t xml:space="preserve">    - Thành phẩm.</t>
  </si>
  <si>
    <t xml:space="preserve">    - Hàng hoá.</t>
  </si>
  <si>
    <t>Cộng giá gốc hàng tồn kho</t>
  </si>
  <si>
    <t xml:space="preserve"> * Giá trị ghi sổ của hàng tồn kho dùng để thế chấp, cầm cố đảm bảo các khoản nợ phải trả: ………..</t>
  </si>
  <si>
    <t xml:space="preserve"> * Giá trị hoàn nhập dự phòng giảm giá hàng tồn kho trong năm: ………..</t>
  </si>
  <si>
    <t xml:space="preserve"> * Các trường hợp hoặc sự kiện dẫn đến phải trích thêm hoặc hoàn nhập dự phòng giảm giá hàng tồn kho: ………..</t>
  </si>
  <si>
    <t>05 - Thuế và các khoản phải thu Nhà nước.</t>
  </si>
  <si>
    <t xml:space="preserve">      - Thuế thu nhập doanh nghiệp nộp thừa.</t>
  </si>
  <si>
    <t>Khoản mục</t>
  </si>
  <si>
    <t>Nhà cửa, vật kiến trúc</t>
  </si>
  <si>
    <t>Máy móc, thiết bị</t>
  </si>
  <si>
    <t>Phương tiện vận tải, truyền dẫn</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</si>
  <si>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</si>
  <si>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</si>
  <si>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</si>
  <si>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</si>
  <si>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</si>
  <si>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</si>
  <si>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</si>
  <si>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</si>
  <si>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</si>
  <si>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</si>
  <si>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</si>
  <si>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</si>
  <si>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</si>
  <si>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</si>
  <si>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</si>
  <si>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TSCĐ hữu hình khác</t>
  </si>
  <si>
    <t>Nguyên giá TSCĐ thuê tài chính.</t>
  </si>
  <si>
    <t xml:space="preserve"> - Thuê tài chính trong năm.</t>
  </si>
  <si>
    <t xml:space="preserve"> - Mua lại TSCĐ thuê tài chính.</t>
  </si>
  <si>
    <t>Giá trị còn lại của TSCĐ thuê TC</t>
  </si>
  <si>
    <t>Quyền sử dụng đất</t>
  </si>
  <si>
    <t>Phần mềm Website</t>
  </si>
  <si>
    <t>Phần mềm kế toán</t>
  </si>
  <si>
    <t>Nguyên giá TSCĐ vô hình.</t>
  </si>
  <si>
    <t xml:space="preserve"> - Tạo ra từ nội bộ doanh nghiệp.</t>
  </si>
  <si>
    <t xml:space="preserve"> - Tăng do hợp nhất kinh doanh.</t>
  </si>
  <si>
    <t>Giá trị còn lại của TSCĐ vô hình</t>
  </si>
  <si>
    <t xml:space="preserve"> * Thuyết minh số liệu và giải trình khác.</t>
  </si>
  <si>
    <t xml:space="preserve"> - Tổng số chi phí XDCB dở dang:</t>
  </si>
  <si>
    <t xml:space="preserve">    Trong đó (Những công trình lớn).</t>
  </si>
  <si>
    <t xml:space="preserve">   + Công trình: nhà văn phòng - Bến xe khách</t>
  </si>
  <si>
    <t xml:space="preserve">   + Công trình: …….</t>
  </si>
  <si>
    <t xml:space="preserve"> - Đầu tư cổ phiếu.</t>
  </si>
  <si>
    <t xml:space="preserve"> - Đầu tư trái phiếu.</t>
  </si>
  <si>
    <t xml:space="preserve"> - Đầu tư tín phiếu, kỳ phiếu.</t>
  </si>
  <si>
    <t xml:space="preserve"> - Cho vay dài hạn.</t>
  </si>
  <si>
    <t xml:space="preserve"> - Góp vốn xây dựng bến xe Cẩm Phả (C.ty Hồng Vân)</t>
  </si>
  <si>
    <t xml:space="preserve"> - Công cụ dụng cụ xuất dùng chờ phân bổ</t>
  </si>
  <si>
    <t xml:space="preserve"> - Chi phí thành lập doanh nghiệp.</t>
  </si>
  <si>
    <t xml:space="preserve"> - Chi phí cho giai đoạn triển khai không đủ tiêu chuẩn ghi nhân là TSCĐ vô hình.</t>
  </si>
  <si>
    <t xml:space="preserve"> - Vay ngắn hạn.</t>
  </si>
  <si>
    <t>Trong đó:</t>
  </si>
  <si>
    <t>Ngân hàng TMCP ngoại thương Việt Nam - CNTB</t>
  </si>
  <si>
    <t>Ngân hàng ĐT&amp;PT Việt Nam - CNTB</t>
  </si>
  <si>
    <t>Ngân hàng TMCP công thương Việt Nam - CNTB</t>
  </si>
  <si>
    <t xml:space="preserve"> - Nợ dài hạn đến hạn trả.</t>
  </si>
  <si>
    <t xml:space="preserve"> + Nợ thuê tài chính</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</si>
  <si>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</si>
  <si>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</si>
  <si>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</si>
  <si>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</si>
  <si>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</si>
  <si>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</si>
  <si>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</si>
  <si>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</si>
  <si>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loại phí, lệ phí và các khoản phải nộp khác.</t>
  </si>
  <si>
    <t xml:space="preserve"> - Chi phí sửa chữa lớn TSCĐ.</t>
  </si>
  <si>
    <t xml:space="preserve"> - Chi phí trong thời gian ngừng kinh doanh.</t>
  </si>
  <si>
    <t xml:space="preserve"> - Các khoản phải trả, phải nộp khác.</t>
  </si>
  <si>
    <t xml:space="preserve"> + Tiền góp vốn của các cổ đông.</t>
  </si>
  <si>
    <t xml:space="preserve"> + Khác</t>
  </si>
  <si>
    <t>a. Vay dài hạn.</t>
  </si>
  <si>
    <t xml:space="preserve"> - Vay ngân hàng.</t>
  </si>
  <si>
    <t>b. Nợ dài hạn.</t>
  </si>
  <si>
    <t xml:space="preserve"> - Thuê tài chính.</t>
  </si>
  <si>
    <t xml:space="preserve"> - Nợ dài hạn khác.</t>
  </si>
  <si>
    <t>a. Bảng đối chiếu biến động của vốn chủ sở hữu.</t>
  </si>
  <si>
    <t>Quỹ khác thuộc vốn chủ sở hữu</t>
  </si>
  <si>
    <t>Vốn đầu tư của chủ sở hữu</t>
  </si>
  <si>
    <t>Quỹ dự phòng tài chính</t>
  </si>
  <si>
    <t>Cổ phiếu quỹ</t>
  </si>
  <si>
    <t>Lợi nhuận sau thuế chưa phân phối</t>
  </si>
  <si>
    <t>A</t>
  </si>
  <si>
    <t>Số dư đầu năm trước.</t>
  </si>
  <si>
    <t xml:space="preserve"> - Tăng vốn trong năm trước.</t>
  </si>
  <si>
    <t xml:space="preserve"> - Giảm vốn trong năm trước.</t>
  </si>
  <si>
    <t xml:space="preserve"> - Phân phối lợi nhuận năm trước</t>
  </si>
  <si>
    <t xml:space="preserve"> - Tăng vốn trong năm nay.</t>
  </si>
  <si>
    <t xml:space="preserve"> - Lãi trong năm nay.</t>
  </si>
  <si>
    <t xml:space="preserve"> - Phân phối lợi nhuận trong kỳ</t>
  </si>
  <si>
    <t xml:space="preserve"> - Mua lại cổ phiếu quỹ</t>
  </si>
  <si>
    <t xml:space="preserve"> - Lỗ trong năm nay.</t>
  </si>
  <si>
    <t>Só dư cuối năm nay</t>
  </si>
  <si>
    <t>b. Chi tiết vốn đầu tư của chủ sở hữu.</t>
  </si>
  <si>
    <t xml:space="preserve"> - Vốn góp của Nhà nước.</t>
  </si>
  <si>
    <t xml:space="preserve"> - Vốn góp của các đối cổ đông.</t>
  </si>
  <si>
    <t xml:space="preserve"> * Giá trái phiếu đã chuyển thành cổ phiếu trong năm.</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</si>
  <si>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</si>
  <si>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</si>
  <si>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</si>
  <si>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</si>
  <si>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</si>
  <si>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</si>
  <si>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</si>
  <si>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</si>
  <si>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</si>
  <si>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</si>
  <si>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</si>
  <si>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</si>
  <si>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</si>
  <si>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</si>
  <si>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</si>
  <si>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</si>
  <si>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</si>
  <si>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</si>
  <si>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</si>
  <si>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</si>
  <si>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</si>
  <si>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</si>
  <si>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</si>
  <si>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Quỹ khen thưởng, phúc lợi.</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</si>
  <si>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</si>
  <si>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</si>
  <si>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</si>
  <si>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</si>
  <si>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</si>
  <si>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</si>
  <si>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</si>
  <si>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23. Nguồn kinh phí.</t>
  </si>
  <si>
    <t xml:space="preserve"> - Nguồn kinh phí được cấp trong năm.</t>
  </si>
  <si>
    <t xml:space="preserve"> - Chi sự nghiệp.</t>
  </si>
  <si>
    <t>(……………..)</t>
  </si>
  <si>
    <t xml:space="preserve"> - Nguồn kinh phí còn lại cuối năm.</t>
  </si>
  <si>
    <t>24.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</si>
  <si>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</si>
  <si>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</si>
  <si>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</si>
  <si>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</si>
  <si>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01 năm trở xuống.</t>
  </si>
  <si>
    <t xml:space="preserve"> - Trên 01 năm đến 5 năm.</t>
  </si>
  <si>
    <t xml:space="preserve"> - Trên 5 năm.</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</si>
  <si>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</si>
  <si>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</si>
  <si>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</si>
  <si>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</si>
  <si>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</si>
  <si>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 xml:space="preserve"> - Doanh thu thuần trao đổi sản phẩm, hàng hoá.</t>
  </si>
  <si>
    <t xml:space="preserve"> - Doanh thu thuần trao đổi dịch vụ.</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</si>
  <si>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</si>
  <si>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</si>
  <si>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</si>
  <si>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</si>
  <si>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</si>
  <si>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</si>
  <si>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</si>
  <si>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</si>
  <si>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</si>
  <si>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</si>
  <si>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</si>
  <si>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</si>
  <si>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</si>
  <si>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</si>
  <si>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VII. Thông tin bổ xung cho các khoản mục trình bầy trong Báo cáo lưu chuyển tiền tệ.</t>
  </si>
  <si>
    <t>34- Các giao dịch không bằng tiền ảnh hưởng đến báo cáo lưu chuyển tiền tệ và các khoản tiền do doanh nghiệp năm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</si>
  <si>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</si>
  <si>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</si>
  <si>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</si>
  <si>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</si>
  <si>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</si>
  <si>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</si>
  <si>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</si>
  <si>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tài sản (tổng hợp theo từng loại tài sản) và nợ phải trả không phải là tiền và các khoản tương đương tiền trong Công ty con hoặc đơn vị kinh doanh khác được mua hoặc thanh lý trong kỳ.</t>
  </si>
  <si>
    <t>VIII. Những thông tin khác.</t>
  </si>
  <si>
    <t>Người lập biểu</t>
  </si>
  <si>
    <t>Kế toán trưởng</t>
  </si>
  <si>
    <t>CÔNG TY CỔ PHẦN HOÀNG HÀ</t>
  </si>
  <si>
    <t>(Ký, họ tên)</t>
  </si>
  <si>
    <t>Năm 2010</t>
  </si>
  <si>
    <t>15. Tổng lợi nhuận kế toán trước thuế(50=30+40)</t>
  </si>
  <si>
    <t>3. Doanh thu thuần về bán hàng và cung cấp dịch vụ 
(10 = 01 - 02)</t>
  </si>
  <si>
    <t>VI.25</t>
  </si>
  <si>
    <t>VI.28</t>
  </si>
  <si>
    <t>VI.30</t>
  </si>
  <si>
    <t>10. Lợi nhuận thuần từ hoạt động kinh doanh
{30=20+(21-22) - (24+25)}</t>
  </si>
  <si>
    <t>Người lập biểu                                                    Kế toán trưởng</t>
  </si>
  <si>
    <t>Số dư cuối năm trước; Số dư đầu năm nay.</t>
  </si>
  <si>
    <t>Địa chỉ:  Số 368, Lý Bôn, Tiền Phong, TP Thái Bình, Tỉnh Thái Bình</t>
  </si>
  <si>
    <t>Địa chỉ: Số 368, Lý Bôn, Tiền Phong, TP Thái Bình, tỉnh Thái Bình</t>
  </si>
  <si>
    <t>Số lượng</t>
  </si>
  <si>
    <t>Giá trị</t>
  </si>
  <si>
    <t xml:space="preserve"> - Ký quỹ, ký cược dài hạn</t>
  </si>
  <si>
    <t xml:space="preserve"> - Trích trước chi phí lãi vay trong kỳ</t>
  </si>
  <si>
    <t>Mã chỉ
 tiêu</t>
  </si>
  <si>
    <t>V. Tài sản ngắn hạn khác</t>
  </si>
  <si>
    <t>II. Tài sản cố định</t>
  </si>
  <si>
    <t>2. Đầu tư vào Công ty liên kết, liên doanh</t>
  </si>
  <si>
    <t>1. Đầu tư vào Công ty con</t>
  </si>
  <si>
    <t>18.2 Lợi nhuận sau thuế của cổ đông Công ty mẹ</t>
  </si>
  <si>
    <t>19. Lãi cơ bản trên cổ phiếu (*)</t>
  </si>
  <si>
    <t>18. Lợi nhuận sau thuế thu nhập doanh nghiệp (60=50-51-52)</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</si>
  <si>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</si>
  <si>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</si>
  <si>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</si>
  <si>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</si>
  <si>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</si>
  <si>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</si>
  <si>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</si>
  <si>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</si>
  <si>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</si>
  <si>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</si>
  <si>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</si>
  <si>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</si>
  <si>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</si>
  <si>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</si>
  <si>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</si>
  <si>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</si>
  <si>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</si>
  <si>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</si>
  <si>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</si>
  <si>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</si>
  <si>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</si>
  <si>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</si>
  <si>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</si>
  <si>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</si>
  <si>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</si>
  <si>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</si>
  <si>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</si>
  <si>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</si>
  <si>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</si>
  <si>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</si>
  <si>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</si>
  <si>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</si>
  <si>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 xml:space="preserve"> - Giảm do chuyển sang TSCĐHH</t>
  </si>
  <si>
    <t>Phần mềm
 khác</t>
  </si>
  <si>
    <t>1. Doanh thu bán hàng và cung cấp dịch vụ (Mã số: 01).</t>
  </si>
  <si>
    <t>2. Doanh thu thuần về bán hàng và cung cấp dịch vụ (Mã số: 10).</t>
  </si>
  <si>
    <t>3. Giá vốn hàng bán (Mã số 11).</t>
  </si>
  <si>
    <t>4. Doanh thu tài chính.</t>
  </si>
  <si>
    <t>5. Chi phí tài chính</t>
  </si>
  <si>
    <t>VI. THÔNG TIN BỔ SUNG CHO CÁC KHOẢN MỤC TRÌNH BẦY TRÊN BÁO CÁO KẾT QUẢ HOẠT ĐỘNG KINH DOANH.</t>
  </si>
  <si>
    <t>1. Những thông tin về các bên liên quan:</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</si>
  <si>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</si>
  <si>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</si>
  <si>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</si>
  <si>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 xml:space="preserve">DN - BÁO CÁO LƯU CHUYỂN TIỀN TỆ - PPTT </t>
  </si>
  <si>
    <t>07 - Tăng, giảm tài sản cố định thuê tài chính.</t>
  </si>
  <si>
    <t>06 - Tăng, giảm tài sản cố định hữu hình.</t>
  </si>
  <si>
    <t>08 - Tài sản cố định vô hình.</t>
  </si>
  <si>
    <t>09 - Chi phí XDCB dở dang:</t>
  </si>
  <si>
    <t>10. Đầu tư dài hạn khác:</t>
  </si>
  <si>
    <t>11. Chi phí trả trước dài hạn.</t>
  </si>
  <si>
    <t>Số lũy kế từ đầu năm đến cuối quý này (Năm nay)</t>
  </si>
  <si>
    <t>Số lũy kế từ đầu năm đến cuối quý này (Năm trước)</t>
  </si>
  <si>
    <t xml:space="preserve"> - Lãi chênh lệch tỷ giá đã thực hiện</t>
  </si>
  <si>
    <t>Phạm Ngọc Thắng</t>
  </si>
  <si>
    <t>Trần Thị Hằng</t>
  </si>
  <si>
    <t>V.06</t>
  </si>
  <si>
    <t>V.07</t>
  </si>
  <si>
    <t>V.12</t>
  </si>
  <si>
    <t>V.17</t>
  </si>
  <si>
    <t>5. Ngoại tệ các loại (USD)</t>
  </si>
  <si>
    <t xml:space="preserve">3. Ngành nghề kinh doanh: </t>
  </si>
  <si>
    <t xml:space="preserve"> - Kinh doanh vận tải hành khách theo tuyến cố định và theo hợp đồng;</t>
  </si>
  <si>
    <t xml:space="preserve"> - Kinh doanh vận tải hành khách bằng xe buýt, xe taxi;</t>
  </si>
  <si>
    <t xml:space="preserve"> - Kinh doanh vận tải hàng hoá bằng xe tải liên tỉnh và nội tỉnh;</t>
  </si>
  <si>
    <t xml:space="preserve"> -Bảo dưỡng và sửa chữa xe có động cơ, đại lý kinh doanh xăng dầu;</t>
  </si>
  <si>
    <t xml:space="preserve"> - Kinh doanh dịch vụ quảng cáo;</t>
  </si>
  <si>
    <t xml:space="preserve"> - Kinh doanh dịch vụ chuyển phát;</t>
  </si>
  <si>
    <t xml:space="preserve"> - Cho thuê văn phòng và cho thuê nhà;</t>
  </si>
  <si>
    <t xml:space="preserve"> - Mua bán ô tô, xe máy (cũ, mới);</t>
  </si>
  <si>
    <t xml:space="preserve"> ………………….</t>
  </si>
  <si>
    <r>
      <t xml:space="preserve">1. Kỳ kế toán năm: </t>
    </r>
    <r>
      <rPr>
        <sz val="9"/>
        <rFont val="Arial"/>
        <family val="2"/>
      </rPr>
      <t>Năm tài chính của Công ty bắt đầu từ ngày 01 tháng 01 đến ngày 31 tháng 12 hàng năm.</t>
    </r>
  </si>
  <si>
    <r>
      <t>2. Đơn vị tiền tệ sử dụng trong kế toán:</t>
    </r>
    <r>
      <rPr>
        <sz val="9"/>
        <rFont val="Arial"/>
        <family val="2"/>
      </rPr>
      <t xml:space="preserve"> Tiền Việt nam đồng.</t>
    </r>
  </si>
  <si>
    <t xml:space="preserve">1. Chế độ kế toán áp dụng: </t>
  </si>
  <si>
    <t>Công ty áp dụng chế độ kế toán Việt Nam ban hành theo Quyết định số 15/2006/QĐ-BTC ngày 20/3/2006, Thông tư số 244/2009/TT-BTC ngày 31/12/2009 của Bộ Tài chính, các chuẩn mực kế toán Việt Nam do Bộ tài chính ban hành và các văn bản sửa đổi, bổ sung, hướng dẫn thực hiện kèm theo.</t>
  </si>
  <si>
    <t>Báo cáo tài chính được lập và trình bày phù hợp với các chuẩn mực kế toán, chế độ kế toán doanh nghiệp Việt Nam hiện hành.</t>
  </si>
  <si>
    <t xml:space="preserve">3. Hình thức kế toán áp dụng: </t>
  </si>
  <si>
    <t>Công ty áp dụng chế độ kế toán trên máy vi tính.</t>
  </si>
  <si>
    <t>Các khoản  tiền bao gồm tiền mặt, tiền gửi ngân hàng, tiền đang chuyển.</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</si>
  <si>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</si>
  <si>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</si>
  <si>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</si>
  <si>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</si>
  <si>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   - Nguyên tắc ghi nhận TSCĐ hữu hình, vô hình, thuê tài chính</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</si>
  <si>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</si>
  <si>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</si>
  <si>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</si>
  <si>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</si>
  <si>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</si>
  <si>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</si>
  <si>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</si>
  <si>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</si>
  <si>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</si>
  <si>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</si>
  <si>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</si>
  <si>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</si>
  <si>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</si>
  <si>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</si>
  <si>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</si>
  <si>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2. Lĩnh vực kinh doanh: Kinh doanh dịch vụ vận tải hành khách theo tuyến cố định và hợp đồng; Sửa chữa và bảo dưỡng xe ôtô,  …</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</si>
  <si>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</si>
  <si>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</si>
  <si>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</si>
  <si>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</si>
  <si>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</si>
  <si>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</si>
  <si>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</si>
  <si>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</si>
  <si>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</si>
  <si>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</si>
  <si>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</si>
  <si>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</si>
  <si>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</si>
  <si>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</si>
  <si>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</si>
  <si>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</si>
  <si>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</si>
  <si>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</si>
  <si>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</si>
  <si>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</si>
  <si>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</si>
  <si>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</si>
  <si>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</si>
  <si>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</si>
  <si>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</si>
  <si>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</si>
  <si>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</si>
  <si>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</si>
  <si>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</si>
  <si>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</si>
  <si>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</si>
  <si>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</si>
  <si>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</si>
  <si>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</si>
  <si>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</si>
  <si>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</si>
  <si>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</si>
  <si>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</si>
  <si>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</si>
  <si>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</si>
  <si>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</si>
  <si>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</si>
  <si>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</si>
  <si>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</si>
  <si>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</si>
  <si>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</si>
  <si>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</si>
  <si>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</si>
  <si>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</si>
  <si>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</si>
  <si>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</si>
  <si>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</si>
  <si>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</si>
  <si>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</si>
  <si>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</si>
  <si>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</si>
  <si>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</si>
  <si>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</si>
  <si>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</si>
  <si>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</si>
  <si>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</si>
  <si>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</si>
  <si>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</si>
  <si>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</si>
  <si>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</si>
  <si>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</si>
  <si>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</si>
  <si>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</si>
  <si>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</si>
  <si>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</si>
  <si>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</si>
  <si>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</si>
  <si>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</si>
  <si>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</si>
  <si>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</si>
  <si>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</si>
  <si>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</si>
  <si>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</si>
  <si>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</si>
  <si>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</si>
  <si>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</si>
  <si>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</si>
  <si>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</si>
  <si>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</si>
  <si>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</si>
  <si>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</si>
  <si>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</si>
  <si>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</si>
  <si>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</si>
  <si>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</si>
  <si>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</si>
  <si>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</si>
  <si>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</si>
  <si>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</si>
  <si>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</si>
  <si>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</si>
  <si>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</si>
  <si>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</si>
  <si>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</si>
  <si>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</si>
  <si>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</si>
  <si>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</si>
  <si>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</si>
  <si>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</si>
  <si>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</si>
  <si>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</si>
  <si>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</si>
  <si>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</si>
  <si>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</si>
  <si>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</si>
  <si>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</si>
  <si>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</si>
  <si>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</si>
  <si>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</si>
  <si>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</si>
  <si>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</si>
  <si>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</si>
  <si>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</si>
  <si>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</si>
  <si>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</si>
  <si>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</si>
  <si>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</si>
  <si>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</si>
  <si>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</si>
  <si>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</si>
  <si>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</si>
  <si>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</si>
  <si>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</si>
  <si>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</si>
  <si>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</si>
  <si>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</si>
  <si>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</si>
  <si>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</si>
  <si>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</si>
  <si>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</si>
  <si>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</si>
  <si>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</si>
  <si>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</si>
  <si>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</si>
  <si>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</si>
  <si>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</si>
  <si>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</si>
  <si>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</si>
  <si>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</si>
  <si>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</si>
  <si>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</si>
  <si>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</si>
  <si>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</si>
  <si>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</si>
  <si>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</si>
  <si>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</si>
  <si>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</si>
  <si>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</si>
  <si>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</si>
  <si>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</si>
  <si>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</si>
  <si>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</si>
  <si>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</si>
  <si>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</si>
  <si>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</si>
  <si>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</si>
  <si>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</si>
  <si>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</si>
  <si>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</si>
  <si>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</si>
  <si>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</si>
  <si>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</si>
  <si>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</si>
  <si>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</si>
  <si>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</si>
  <si>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</si>
  <si>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</si>
  <si>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</si>
  <si>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</si>
  <si>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</si>
  <si>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</si>
  <si>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</si>
  <si>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</si>
  <si>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</si>
  <si>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</si>
  <si>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</si>
  <si>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</si>
  <si>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</si>
  <si>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</si>
  <si>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</si>
  <si>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</si>
  <si>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</si>
  <si>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</si>
  <si>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</si>
  <si>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</si>
  <si>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</si>
  <si>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</si>
  <si>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</si>
  <si>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</si>
  <si>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</si>
  <si>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</si>
  <si>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</si>
  <si>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</si>
  <si>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</si>
  <si>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</si>
  <si>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</si>
  <si>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</si>
  <si>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</si>
  <si>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</si>
  <si>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</si>
  <si>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</si>
  <si>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</si>
  <si>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</si>
  <si>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</si>
  <si>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</si>
  <si>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</si>
  <si>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</si>
  <si>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</si>
  <si>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</si>
  <si>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</si>
  <si>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</si>
  <si>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</si>
  <si>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</si>
  <si>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</si>
  <si>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</si>
  <si>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</si>
  <si>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</si>
  <si>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</si>
  <si>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</si>
  <si>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</si>
  <si>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</si>
  <si>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</si>
  <si>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</si>
  <si>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</si>
  <si>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</si>
  <si>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</si>
  <si>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</si>
  <si>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</si>
  <si>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</si>
  <si>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</si>
  <si>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</si>
  <si>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</si>
  <si>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</si>
  <si>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</si>
  <si>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</si>
  <si>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</si>
  <si>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</si>
  <si>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</si>
  <si>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</si>
  <si>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</si>
  <si>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</si>
  <si>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</si>
  <si>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</si>
  <si>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</si>
  <si>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</si>
  <si>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</si>
  <si>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</si>
  <si>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</si>
  <si>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</si>
  <si>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</si>
  <si>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</si>
  <si>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</si>
  <si>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</si>
  <si>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</si>
  <si>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</si>
  <si>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</si>
  <si>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</si>
  <si>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</si>
  <si>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</si>
  <si>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</si>
  <si>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</si>
  <si>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Điện thoại: (036) 3 658 999 - 122</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</si>
  <si>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</si>
  <si>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</si>
  <si>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Chi phí trả trước</t>
  </si>
  <si>
    <t>Các khoản chi phí trả trước được vốn hóa để phân bổ dần vào kết quả hoạt động kinh doanh là công cụ dụng cụ xuất dùng phân bổ cho nhiều năm tài chính.</t>
  </si>
  <si>
    <t>Phương pháp phân bổ chi phí trả trước</t>
  </si>
  <si>
    <t>Chi phí trả trước được phân bổ theo phương pháp đường thẳng.</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</si>
  <si>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</si>
  <si>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</si>
  <si>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</si>
  <si>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</si>
  <si>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</si>
  <si>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</si>
  <si>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</si>
  <si>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</si>
  <si>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</si>
  <si>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</si>
  <si>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</si>
  <si>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</si>
  <si>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Các khoản chi phí được ghi nhận vào chi phí tài chính gồm:</t>
  </si>
  <si>
    <t xml:space="preserve">- Chi phí hoặc các khoản lỗ liên quan đến các hoạt động đầu tư tài chính; </t>
  </si>
  <si>
    <t>- Chi phí đi vay vốn;</t>
  </si>
  <si>
    <t>Các khoản trên được ghi nhận theo tổng số phát sinh trong kỳ, không bù trừ với doanh thu hoạt động tài chính.</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</si>
  <si>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</si>
  <si>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</si>
  <si>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 Số dư cuối năm là chi phí hoàn thiện tòa nhà văn phòng bến xe đang thực hiện.</t>
  </si>
  <si>
    <t>Thông tin bộ phận được trình bày theo lĩnh vực kinh doanh và khu vực địa lý. Báo cáo bộ phận chính yếu là theo lĩnh vực kinh doanh.</t>
  </si>
  <si>
    <t>Thông tin bộ phận theo khu vực địa lý:</t>
  </si>
  <si>
    <t>Toàn bộ hoạt động của Công ty chỉ diễn ra trên lãnh thổ Việt Nam.</t>
  </si>
  <si>
    <t xml:space="preserve">Lĩnh vực kinh doanh: </t>
  </si>
  <si>
    <t>Công ty có các lĩnh vực kinh doanh chính là dịch vụ vận tải.</t>
  </si>
  <si>
    <t>3. Báo cáo kết quả sản xuất kinh doanh</t>
  </si>
  <si>
    <t>Mẫu số: B01/DN</t>
  </si>
  <si>
    <t>Mẫu số: B09/DN</t>
  </si>
  <si>
    <t>Mẫu số: B03/DN</t>
  </si>
  <si>
    <t>Mẫu số: B03-DN</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</si>
  <si>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</si>
  <si>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</si>
  <si>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</si>
  <si>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</si>
  <si>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</si>
  <si>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</si>
  <si>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</si>
  <si>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</si>
  <si>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DN - BẢNG CÂN ĐỐI KẾ TOÁN</t>
  </si>
  <si>
    <t>Chỉ tiêu</t>
  </si>
  <si>
    <t>10 – 50 năm</t>
  </si>
  <si>
    <t>Khoản đầu tư vào công ty liên kết được kế toán theo phương pháp giá gốc. Lợi nhuận thuần được chia từ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</si>
  <si>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4. Nguyên tắc ghi nhận các khoản đầu tư tài chính.</t>
  </si>
  <si>
    <t>5. Nguyên tắc ghi nhận và vốn hoá các khoản chi phí đi vay.</t>
  </si>
  <si>
    <t>6. Nguyên tắc ghi nhận và vốn hoá các khoản chi phí khác:</t>
  </si>
  <si>
    <t>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</si>
  <si>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7. Nguyên tắc ghi nhận chi phí phải trả.</t>
  </si>
  <si>
    <t>8. Nguyên tắc và phương pháp ghi nhận các khoản dự phòng phải trả.</t>
  </si>
  <si>
    <t>9. Nguyên tắc ghi nhận vốn chủ sở hữu.</t>
  </si>
  <si>
    <t>10. Nguyên tắc và phương pháp ghi nhận doanh thu.</t>
  </si>
  <si>
    <t>11. Nguyên tắc và phương pháp ghi nhận chi phí tài chính.</t>
  </si>
  <si>
    <t>12. Nguyên tắc và phương pháp ghi nhận chi phí thuế TNDN hiện hành, chi phí thuế TNDN hoãn lại.</t>
  </si>
  <si>
    <t>13. Các nghiệp vụ dự phòng rủi ro hối đoái.</t>
  </si>
  <si>
    <t>14. Các nguyên tắc và phương pháp kế toán khác.</t>
  </si>
  <si>
    <t>13. Vay và nợ ngắn hạn.</t>
  </si>
  <si>
    <t>14. Thuế và các khoản phải nộp Nhà nước.</t>
  </si>
  <si>
    <t>15 - Chi phí phải trả.</t>
  </si>
  <si>
    <t>16 - Các khoản phải trả ngắn hạn khác.</t>
  </si>
  <si>
    <t>17 - Vay và nợ dài hạn</t>
  </si>
  <si>
    <t xml:space="preserve"> - Doanh thu kinh doanh bất động sản</t>
  </si>
  <si>
    <t>6. Thu nhập khác</t>
  </si>
  <si>
    <t xml:space="preserve"> - Thu thanh lý nhượng bán tài sản</t>
  </si>
  <si>
    <t xml:space="preserve"> - Thu nhập khác</t>
  </si>
  <si>
    <t>7. Chi phí khác</t>
  </si>
  <si>
    <t xml:space="preserve"> - Giá trị còn lại của tài sản thanh lý</t>
  </si>
  <si>
    <t xml:space="preserve"> - Giá trị còn lại của công cụ dụng cụ thanh lý.</t>
  </si>
  <si>
    <t xml:space="preserve"> - Chi phí khác</t>
  </si>
  <si>
    <t>8. Chi phí sản xuất kinh doanh theo yếu tố.</t>
  </si>
  <si>
    <r>
      <t>02.</t>
    </r>
    <r>
      <rPr>
        <b/>
        <sz val="7"/>
        <rFont val="Times New Roman"/>
        <family val="1"/>
      </rPr>
      <t xml:space="preserve">  </t>
    </r>
    <r>
      <rPr>
        <b/>
        <sz val="11"/>
        <rFont val="Times New Roman"/>
        <family val="1"/>
      </rPr>
      <t>Thông tin về bộ phận</t>
    </r>
  </si>
  <si>
    <t>06 - Tài sản ngắn hạn khác</t>
  </si>
  <si>
    <t xml:space="preserve">     - Tạm ứng.</t>
  </si>
  <si>
    <t xml:space="preserve">     - Các khoản cầm cố, ký cược ký quỹ ngắn hạn.</t>
  </si>
  <si>
    <r>
      <t xml:space="preserve">(*)Theo Giấy chứng nhận đăng ký kinh doanh Công ty đầu tư vào Công ty Cổ phần Hồng Vân </t>
    </r>
    <r>
      <rPr>
        <b/>
        <sz val="9"/>
        <rFont val="Arial"/>
        <family val="2"/>
      </rPr>
      <t>17.332.570.000 VND</t>
    </r>
    <r>
      <rPr>
        <sz val="9"/>
        <rFont val="Arial"/>
        <family val="2"/>
      </rPr>
      <t xml:space="preserve">, tương đương 34,67% vốn điều lệ. Công ty đã góp đủ vốn theo Giấy chứng nhận đăng ký kinh doanh. </t>
    </r>
  </si>
  <si>
    <t xml:space="preserve"> - Công ty CP đầu tư XNK Thăng Long</t>
  </si>
  <si>
    <t>12. Phải trả dài hạn khác.</t>
  </si>
  <si>
    <t xml:space="preserve"> - Ký cược, ký quỹ dài hạn (tiền trách nhiệm)</t>
  </si>
  <si>
    <t xml:space="preserve"> * Số lượng cổ phiếu quỹ tại ngày 31/3/2013.</t>
  </si>
  <si>
    <t>Nghiêm Thị Hiếu</t>
  </si>
  <si>
    <t>Nghiêm Thị Hiếu                                               Phạm Ngọc Thắng</t>
  </si>
  <si>
    <t>Nghiêm Thị Hiếu                                                 Phạm Ngọc Thắng</t>
  </si>
  <si>
    <t xml:space="preserve">      - Tiền thuế GTGT.</t>
  </si>
  <si>
    <t>Quý 03 năm tài chính 2014</t>
  </si>
  <si>
    <t>Quý 03/2014</t>
  </si>
  <si>
    <t>TSCĐ khác</t>
  </si>
  <si>
    <t xml:space="preserve"> - Tăng do quyết toán thuế năm 2011.</t>
  </si>
  <si>
    <t>DN - BÁO CÁO KẾT QUẢ KINH DOANH QUÝ 03/2014</t>
  </si>
  <si>
    <t>Quý 03/2013</t>
  </si>
  <si>
    <t>Từ ngày 01/01/2014 đến 30/9/2014</t>
  </si>
  <si>
    <t>Từ ngày 01/01/2013 đến 30/9/2013</t>
  </si>
  <si>
    <t>Lập, ngày 15 tháng 10 năm 2014.</t>
  </si>
  <si>
    <t>Thái Bình, ngày 15/10/2014</t>
  </si>
  <si>
    <t>Quý 03 năm 2014 (1)</t>
  </si>
  <si>
    <t>Quý 03 năm 2014</t>
  </si>
  <si>
    <t xml:space="preserve"> - Tăng khác</t>
  </si>
  <si>
    <t>Q3</t>
  </si>
</sst>
</file>

<file path=xl/styles.xml><?xml version="1.0" encoding="utf-8"?>
<styleSheet xmlns="http://schemas.openxmlformats.org/spreadsheetml/2006/main">
  <numFmts count="8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s>
  <fonts count="218">
    <font>
      <sz val="10"/>
      <name val="Arial"/>
    </font>
    <font>
      <sz val="10"/>
      <name val="Arial"/>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1"/>
      <name val="Times New Roman"/>
      <family val="1"/>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b/>
      <i/>
      <sz val="9"/>
      <name val="Arial"/>
      <family val="2"/>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b/>
      <u val="singleAccounting"/>
      <sz val="9"/>
      <name val="Arial"/>
      <family val="2"/>
    </font>
    <font>
      <b/>
      <sz val="11"/>
      <name val="Times New Roman"/>
      <family val="1"/>
    </font>
    <font>
      <b/>
      <sz val="7"/>
      <name val="Times New Roman"/>
      <family val="1"/>
    </font>
    <font>
      <b/>
      <sz val="14"/>
      <name val="Times New Roman"/>
      <family val="1"/>
    </font>
    <font>
      <i/>
      <sz val="12"/>
      <name val="Times New Roman"/>
      <family val="1"/>
    </font>
    <font>
      <b/>
      <sz val="10"/>
      <name val="Times New Roman"/>
      <family val="1"/>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sz val="8"/>
      <name val="Times New Roman"/>
      <family val="1"/>
    </font>
    <font>
      <b/>
      <u val="singleAccounting"/>
      <sz val="8"/>
      <name val="Times New Roman"/>
      <family val="1"/>
    </font>
    <font>
      <b/>
      <u val="singleAccounting"/>
      <sz val="9"/>
      <name val="Times New Roman"/>
      <family val="1"/>
    </font>
    <font>
      <u val="singleAccounting"/>
      <sz val="9"/>
      <name val="Times New Roman"/>
      <family val="1"/>
    </font>
    <font>
      <b/>
      <sz val="8"/>
      <name val="Times New Roman"/>
      <family val="1"/>
    </font>
    <font>
      <b/>
      <u/>
      <sz val="9"/>
      <name val="Times New Roman"/>
      <family val="1"/>
    </font>
    <font>
      <sz val="11"/>
      <color theme="1"/>
      <name val="Calibri"/>
      <family val="2"/>
      <charset val="163"/>
      <scheme val="minor"/>
    </font>
    <font>
      <sz val="9"/>
      <color rgb="FFFF0000"/>
      <name val="Arial"/>
      <family val="2"/>
    </font>
    <font>
      <sz val="8"/>
      <color rgb="FFFF0000"/>
      <name val="Arial"/>
      <family val="2"/>
      <charset val="163"/>
    </font>
    <font>
      <b/>
      <sz val="9"/>
      <color rgb="FFFF0000"/>
      <name val="Arial"/>
      <family val="2"/>
      <charset val="163"/>
    </font>
  </fonts>
  <fills count="57">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8"/>
      </top>
      <bottom/>
      <diagonal/>
    </border>
  </borders>
  <cellStyleXfs count="1328">
    <xf numFmtId="0" fontId="0" fillId="0" borderId="0"/>
    <xf numFmtId="179" fontId="16" fillId="0" borderId="0" applyFont="0" applyFill="0" applyBorder="0" applyAlignment="0" applyProtection="0"/>
    <xf numFmtId="0" fontId="17" fillId="0" borderId="0" applyNumberFormat="0" applyFill="0" applyBorder="0" applyAlignment="0" applyProtection="0"/>
    <xf numFmtId="3" fontId="18" fillId="0" borderId="1"/>
    <xf numFmtId="0" fontId="19" fillId="0" borderId="0"/>
    <xf numFmtId="203" fontId="20" fillId="0" borderId="2">
      <alignment horizontal="center"/>
      <protection hidden="1"/>
    </xf>
    <xf numFmtId="38" fontId="21" fillId="0" borderId="0" applyFont="0" applyFill="0" applyBorder="0" applyAlignment="0" applyProtection="0"/>
    <xf numFmtId="180" fontId="22" fillId="0" borderId="0" applyFont="0" applyFill="0" applyBorder="0" applyAlignment="0" applyProtection="0"/>
    <xf numFmtId="0" fontId="23" fillId="0" borderId="0" applyFont="0" applyFill="0" applyBorder="0" applyAlignment="0" applyProtection="0"/>
    <xf numFmtId="183" fontId="24" fillId="0" borderId="0" applyFont="0" applyFill="0" applyBorder="0" applyAlignment="0" applyProtection="0"/>
    <xf numFmtId="0" fontId="24" fillId="0" borderId="0" applyNumberFormat="0" applyFill="0" applyBorder="0" applyAlignment="0" applyProtection="0"/>
    <xf numFmtId="168" fontId="23" fillId="0" borderId="0" applyFont="0" applyFill="0" applyBorder="0" applyAlignment="0" applyProtection="0"/>
    <xf numFmtId="0" fontId="25" fillId="0" borderId="3"/>
    <xf numFmtId="167"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174" fontId="22" fillId="0" borderId="0" applyFont="0" applyFill="0" applyBorder="0" applyAlignment="0" applyProtection="0"/>
    <xf numFmtId="6" fontId="27"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8" fillId="0" borderId="0"/>
    <xf numFmtId="40" fontId="29" fillId="0" borderId="0" applyFont="0" applyFill="0" applyBorder="0" applyAlignment="0" applyProtection="0"/>
    <xf numFmtId="38" fontId="30" fillId="0" borderId="0" applyFont="0" applyFill="0" applyBorder="0" applyAlignment="0" applyProtection="0"/>
    <xf numFmtId="0" fontId="24" fillId="0" borderId="0" applyNumberFormat="0" applyFill="0" applyBorder="0" applyAlignment="0" applyProtection="0"/>
    <xf numFmtId="0" fontId="24" fillId="0" borderId="0"/>
    <xf numFmtId="215" fontId="17" fillId="0" borderId="0" applyFont="0" applyFill="0" applyBorder="0" applyAlignment="0" applyProtection="0"/>
    <xf numFmtId="0" fontId="31" fillId="0" borderId="0"/>
    <xf numFmtId="0" fontId="31" fillId="0" borderId="0" applyFon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9" fillId="0" borderId="0"/>
    <xf numFmtId="0" fontId="34" fillId="0" borderId="0"/>
    <xf numFmtId="42"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42" fontId="33" fillId="0" borderId="0" applyFont="0" applyFill="0" applyBorder="0" applyAlignment="0" applyProtection="0"/>
    <xf numFmtId="237" fontId="33"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179" fontId="16" fillId="0" borderId="0" applyFont="0" applyFill="0" applyBorder="0" applyAlignment="0" applyProtection="0"/>
    <xf numFmtId="172"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0" fontId="32" fillId="0" borderId="0" applyNumberFormat="0" applyFill="0" applyBorder="0" applyAlignment="0" applyProtection="0"/>
    <xf numFmtId="212" fontId="35" fillId="0" borderId="0" applyFont="0" applyFill="0" applyBorder="0" applyAlignment="0" applyProtection="0"/>
    <xf numFmtId="232" fontId="3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82" fontId="37" fillId="0" borderId="0" applyFont="0" applyFill="0" applyBorder="0" applyAlignment="0" applyProtection="0"/>
    <xf numFmtId="181" fontId="37" fillId="0" borderId="0" applyFont="0" applyFill="0" applyBorder="0" applyAlignment="0" applyProtection="0"/>
    <xf numFmtId="229" fontId="32" fillId="0" borderId="0" applyFont="0" applyFill="0" applyBorder="0" applyAlignment="0" applyProtection="0"/>
    <xf numFmtId="181" fontId="38" fillId="0" borderId="0" applyFont="0" applyFill="0" applyBorder="0" applyAlignment="0" applyProtection="0"/>
    <xf numFmtId="0" fontId="40" fillId="0" borderId="0"/>
    <xf numFmtId="0" fontId="39" fillId="0" borderId="0"/>
    <xf numFmtId="0" fontId="131" fillId="0" borderId="0"/>
    <xf numFmtId="1" fontId="41" fillId="0" borderId="1" applyBorder="0" applyAlignment="0">
      <alignment horizontal="center"/>
    </xf>
    <xf numFmtId="0" fontId="42" fillId="0" borderId="0"/>
    <xf numFmtId="3" fontId="18" fillId="0" borderId="1"/>
    <xf numFmtId="3" fontId="18" fillId="0" borderId="1"/>
    <xf numFmtId="212" fontId="35" fillId="0" borderId="0" applyFont="0" applyFill="0" applyBorder="0" applyAlignment="0" applyProtection="0"/>
    <xf numFmtId="0" fontId="43" fillId="2" borderId="0"/>
    <xf numFmtId="0" fontId="43" fillId="2" borderId="0"/>
    <xf numFmtId="0" fontId="44" fillId="2" borderId="0"/>
    <xf numFmtId="0" fontId="43" fillId="2" borderId="0"/>
    <xf numFmtId="0" fontId="43" fillId="2" borderId="0"/>
    <xf numFmtId="0" fontId="44" fillId="2" borderId="0"/>
    <xf numFmtId="0" fontId="45" fillId="0" borderId="4" applyFont="0" applyAlignment="0">
      <alignment horizontal="left"/>
    </xf>
    <xf numFmtId="0" fontId="44" fillId="2" borderId="0"/>
    <xf numFmtId="0" fontId="44"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17"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3" fillId="3" borderId="0"/>
    <xf numFmtId="0" fontId="44" fillId="2" borderId="0"/>
    <xf numFmtId="0" fontId="44" fillId="2" borderId="0"/>
    <xf numFmtId="0" fontId="44" fillId="2" borderId="0"/>
    <xf numFmtId="0" fontId="43" fillId="3"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3" borderId="0"/>
    <xf numFmtId="0" fontId="43" fillId="3" borderId="0"/>
    <xf numFmtId="0" fontId="43" fillId="2" borderId="0"/>
    <xf numFmtId="0" fontId="43" fillId="2" borderId="0"/>
    <xf numFmtId="0" fontId="43" fillId="2" borderId="0"/>
    <xf numFmtId="0" fontId="44" fillId="2" borderId="0"/>
    <xf numFmtId="0" fontId="43" fillId="2" borderId="0"/>
    <xf numFmtId="0" fontId="44" fillId="2" borderId="0"/>
    <xf numFmtId="0" fontId="44"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3" fillId="2" borderId="0"/>
    <xf numFmtId="0" fontId="46" fillId="0" borderId="1" applyNumberFormat="0" applyFont="0" applyBorder="0">
      <alignment horizontal="left" indent="2"/>
    </xf>
    <xf numFmtId="9" fontId="47" fillId="0" borderId="0" applyFont="0" applyFill="0" applyBorder="0" applyAlignment="0" applyProtection="0"/>
    <xf numFmtId="9" fontId="48" fillId="0" borderId="0" applyFont="0" applyFill="0" applyBorder="0" applyAlignment="0" applyProtection="0"/>
    <xf numFmtId="9" fontId="49" fillId="0" borderId="0" applyBorder="0" applyAlignment="0" applyProtection="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17"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3" borderId="0"/>
    <xf numFmtId="0" fontId="44" fillId="2" borderId="0"/>
    <xf numFmtId="0" fontId="44" fillId="2" borderId="0"/>
    <xf numFmtId="0" fontId="44" fillId="2" borderId="0"/>
    <xf numFmtId="0" fontId="50" fillId="3"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3" borderId="0"/>
    <xf numFmtId="0" fontId="50" fillId="3" borderId="0"/>
    <xf numFmtId="0" fontId="50" fillId="2" borderId="0"/>
    <xf numFmtId="0" fontId="50" fillId="2" borderId="0"/>
    <xf numFmtId="0" fontId="50" fillId="2" borderId="0"/>
    <xf numFmtId="0" fontId="44" fillId="2" borderId="0"/>
    <xf numFmtId="0" fontId="50"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50" fillId="2" borderId="0"/>
    <xf numFmtId="0" fontId="46" fillId="0" borderId="1" applyNumberFormat="0" applyFont="0" applyBorder="0" applyAlignment="0">
      <alignment horizontal="center"/>
    </xf>
    <xf numFmtId="0" fontId="17"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17"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3" borderId="0"/>
    <xf numFmtId="0" fontId="44" fillId="2" borderId="0"/>
    <xf numFmtId="0" fontId="44" fillId="2" borderId="0"/>
    <xf numFmtId="0" fontId="44" fillId="2" borderId="0"/>
    <xf numFmtId="0" fontId="52" fillId="3"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3" borderId="0"/>
    <xf numFmtId="0" fontId="52" fillId="3" borderId="0"/>
    <xf numFmtId="0" fontId="52" fillId="2" borderId="0"/>
    <xf numFmtId="0" fontId="52" fillId="2" borderId="0"/>
    <xf numFmtId="0" fontId="52" fillId="2" borderId="0"/>
    <xf numFmtId="0" fontId="44" fillId="2" borderId="0"/>
    <xf numFmtId="0" fontId="52"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17"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175" fontId="54" fillId="0" borderId="5" applyNumberFormat="0" applyFont="0" applyBorder="0" applyAlignment="0">
      <alignment horizontal="center" vertical="center"/>
    </xf>
    <xf numFmtId="0" fontId="17" fillId="0" borderId="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1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5" fillId="12" borderId="0" applyNumberFormat="0" applyBorder="0" applyAlignment="0" applyProtection="0"/>
    <xf numFmtId="0" fontId="56" fillId="16" borderId="0" applyNumberFormat="0" applyBorder="0" applyAlignment="0" applyProtection="0"/>
    <xf numFmtId="0" fontId="56" fillId="19" borderId="0" applyNumberFormat="0" applyBorder="0" applyAlignment="0" applyProtection="0"/>
    <xf numFmtId="0" fontId="57" fillId="17"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23"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218" fontId="58" fillId="0" borderId="0" applyFont="0" applyFill="0" applyBorder="0" applyAlignment="0" applyProtection="0"/>
    <xf numFmtId="0" fontId="59" fillId="0" borderId="0" applyFont="0" applyFill="0" applyBorder="0" applyAlignment="0" applyProtection="0"/>
    <xf numFmtId="212" fontId="60" fillId="0" borderId="0" applyFont="0" applyFill="0" applyBorder="0" applyAlignment="0" applyProtection="0"/>
    <xf numFmtId="219" fontId="58" fillId="0" borderId="0" applyFont="0" applyFill="0" applyBorder="0" applyAlignment="0" applyProtection="0"/>
    <xf numFmtId="0" fontId="59" fillId="0" borderId="0" applyFont="0" applyFill="0" applyBorder="0" applyAlignment="0" applyProtection="0"/>
    <xf numFmtId="238" fontId="1" fillId="0" borderId="0" applyFont="0" applyFill="0" applyBorder="0" applyAlignment="0" applyProtection="0"/>
    <xf numFmtId="0" fontId="61" fillId="0" borderId="6" applyFont="0" applyFill="0" applyBorder="0" applyAlignment="0" applyProtection="0">
      <alignment horizontal="center" vertical="center"/>
    </xf>
    <xf numFmtId="0" fontId="62" fillId="0" borderId="0">
      <alignment horizontal="center" wrapText="1"/>
      <protection locked="0"/>
    </xf>
    <xf numFmtId="167" fontId="63" fillId="0" borderId="0" applyFont="0" applyFill="0" applyBorder="0" applyAlignment="0" applyProtection="0"/>
    <xf numFmtId="0" fontId="59" fillId="0" borderId="0" applyFont="0" applyFill="0" applyBorder="0" applyAlignment="0" applyProtection="0"/>
    <xf numFmtId="167" fontId="63" fillId="0" borderId="0" applyFont="0" applyFill="0" applyBorder="0" applyAlignment="0" applyProtection="0"/>
    <xf numFmtId="168" fontId="63" fillId="0" borderId="0" applyFont="0" applyFill="0" applyBorder="0" applyAlignment="0" applyProtection="0"/>
    <xf numFmtId="0" fontId="59" fillId="0" borderId="0" applyFont="0" applyFill="0" applyBorder="0" applyAlignment="0" applyProtection="0"/>
    <xf numFmtId="168" fontId="63" fillId="0" borderId="0" applyFont="0" applyFill="0" applyBorder="0" applyAlignment="0" applyProtection="0"/>
    <xf numFmtId="179" fontId="16" fillId="0" borderId="0" applyFont="0" applyFill="0" applyBorder="0" applyAlignment="0" applyProtection="0"/>
    <xf numFmtId="0" fontId="64" fillId="25" borderId="0" applyNumberFormat="0" applyBorder="0" applyAlignment="0" applyProtection="0"/>
    <xf numFmtId="0" fontId="65" fillId="0" borderId="0"/>
    <xf numFmtId="0" fontId="66" fillId="0" borderId="0" applyNumberFormat="0" applyFill="0" applyBorder="0" applyAlignment="0" applyProtection="0"/>
    <xf numFmtId="0" fontId="67" fillId="0" borderId="0"/>
    <xf numFmtId="0" fontId="1" fillId="0" borderId="0"/>
    <xf numFmtId="0" fontId="68" fillId="0" borderId="0"/>
    <xf numFmtId="0" fontId="69" fillId="0" borderId="0"/>
    <xf numFmtId="0" fontId="44" fillId="0" borderId="0"/>
    <xf numFmtId="176" fontId="1" fillId="0" borderId="0" applyFill="0" applyBorder="0" applyAlignment="0"/>
    <xf numFmtId="219" fontId="1" fillId="0" borderId="0" applyFill="0" applyBorder="0" applyAlignment="0"/>
    <xf numFmtId="177" fontId="24" fillId="0" borderId="0" applyFill="0" applyBorder="0" applyAlignment="0"/>
    <xf numFmtId="186" fontId="24" fillId="0" borderId="0" applyFill="0" applyBorder="0" applyAlignment="0"/>
    <xf numFmtId="220"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70" fillId="26" borderId="7" applyNumberFormat="0" applyAlignment="0" applyProtection="0"/>
    <xf numFmtId="0" fontId="71" fillId="0" borderId="0"/>
    <xf numFmtId="202" fontId="72" fillId="0" borderId="3" applyBorder="0"/>
    <xf numFmtId="202" fontId="73" fillId="0" borderId="4">
      <protection locked="0"/>
    </xf>
    <xf numFmtId="216" fontId="33" fillId="0" borderId="0" applyFont="0" applyFill="0" applyBorder="0" applyAlignment="0" applyProtection="0"/>
    <xf numFmtId="205" fontId="74" fillId="0" borderId="4"/>
    <xf numFmtId="0" fontId="75" fillId="27" borderId="8" applyNumberFormat="0" applyAlignment="0" applyProtection="0"/>
    <xf numFmtId="175" fontId="76" fillId="0" borderId="0" applyFont="0" applyFill="0" applyBorder="0" applyAlignment="0" applyProtection="0"/>
    <xf numFmtId="43" fontId="1" fillId="0" borderId="0" applyFont="0" applyFill="0" applyBorder="0" applyAlignment="0" applyProtection="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8" fontId="1" fillId="0" borderId="0" applyFont="0" applyFill="0" applyBorder="0" applyAlignment="0" applyProtection="0"/>
    <xf numFmtId="189" fontId="77" fillId="0" borderId="0"/>
    <xf numFmtId="3" fontId="24" fillId="0" borderId="0" applyFont="0" applyFill="0" applyBorder="0" applyAlignment="0" applyProtection="0"/>
    <xf numFmtId="0" fontId="78" fillId="0" borderId="0" applyNumberFormat="0" applyAlignment="0">
      <alignment horizontal="left"/>
    </xf>
    <xf numFmtId="165" fontId="79" fillId="0" borderId="0" applyFont="0" applyFill="0" applyBorder="0" applyAlignment="0" applyProtection="0"/>
    <xf numFmtId="166" fontId="80" fillId="0" borderId="0" applyFont="0" applyFill="0" applyBorder="0" applyAlignment="0" applyProtection="0"/>
    <xf numFmtId="233" fontId="36" fillId="0" borderId="0" applyFont="0" applyFill="0" applyBorder="0" applyAlignment="0" applyProtection="0"/>
    <xf numFmtId="174" fontId="6" fillId="0" borderId="0" applyFont="0" applyFill="0" applyBorder="0" applyAlignment="0" applyProtection="0"/>
    <xf numFmtId="210" fontId="81" fillId="0" borderId="0">
      <protection locked="0"/>
    </xf>
    <xf numFmtId="209" fontId="81" fillId="0" borderId="0">
      <protection locked="0"/>
    </xf>
    <xf numFmtId="211" fontId="82" fillId="0" borderId="9">
      <protection locked="0"/>
    </xf>
    <xf numFmtId="208" fontId="81" fillId="0" borderId="0">
      <protection locked="0"/>
    </xf>
    <xf numFmtId="207" fontId="81" fillId="0" borderId="0">
      <protection locked="0"/>
    </xf>
    <xf numFmtId="208" fontId="81" fillId="0" borderId="0" applyNumberFormat="0">
      <protection locked="0"/>
    </xf>
    <xf numFmtId="208" fontId="81" fillId="0" borderId="0">
      <protection locked="0"/>
    </xf>
    <xf numFmtId="202" fontId="83" fillId="0" borderId="2"/>
    <xf numFmtId="206" fontId="83" fillId="0" borderId="2"/>
    <xf numFmtId="219" fontId="1" fillId="0" borderId="0" applyFont="0" applyFill="0" applyBorder="0" applyAlignment="0" applyProtection="0"/>
    <xf numFmtId="178" fontId="24" fillId="0" borderId="0" applyFont="0" applyFill="0" applyBorder="0" applyAlignment="0" applyProtection="0"/>
    <xf numFmtId="187" fontId="77" fillId="0" borderId="0"/>
    <xf numFmtId="202" fontId="20" fillId="0" borderId="2">
      <alignment horizontal="center"/>
      <protection hidden="1"/>
    </xf>
    <xf numFmtId="204" fontId="84" fillId="0" borderId="2">
      <alignment horizontal="center"/>
      <protection hidden="1"/>
    </xf>
    <xf numFmtId="2" fontId="20" fillId="0" borderId="2">
      <alignment horizontal="center"/>
      <protection hidden="1"/>
    </xf>
    <xf numFmtId="0" fontId="24" fillId="0" borderId="0" applyFont="0" applyFill="0" applyBorder="0" applyAlignment="0" applyProtection="0"/>
    <xf numFmtId="14" fontId="85" fillId="0" borderId="0" applyFill="0" applyBorder="0" applyAlignment="0"/>
    <xf numFmtId="172" fontId="1" fillId="0" borderId="0" applyFont="0" applyFill="0" applyBorder="0" applyAlignment="0" applyProtection="0"/>
    <xf numFmtId="174" fontId="1" fillId="0" borderId="0" applyFont="0" applyFill="0" applyBorder="0" applyAlignment="0" applyProtection="0"/>
    <xf numFmtId="231" fontId="36" fillId="0" borderId="0" applyFont="0" applyFill="0" applyBorder="0" applyAlignment="0" applyProtection="0"/>
    <xf numFmtId="224" fontId="24" fillId="0" borderId="0" applyFont="0" applyFill="0" applyBorder="0" applyAlignment="0" applyProtection="0"/>
    <xf numFmtId="188" fontId="77" fillId="0" borderId="0"/>
    <xf numFmtId="0" fontId="86" fillId="0" borderId="0">
      <alignment vertical="top" wrapText="1"/>
    </xf>
    <xf numFmtId="172" fontId="87" fillId="0" borderId="0" applyFont="0" applyFill="0" applyBorder="0" applyAlignment="0" applyProtection="0"/>
    <xf numFmtId="174"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41"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165" fontId="87" fillId="0" borderId="0" applyFont="0" applyFill="0" applyBorder="0" applyAlignment="0" applyProtection="0"/>
    <xf numFmtId="43" fontId="87" fillId="0" borderId="0" applyFont="0" applyFill="0" applyBorder="0" applyAlignment="0" applyProtection="0"/>
    <xf numFmtId="3" fontId="88" fillId="0" borderId="0" applyFont="0" applyBorder="0" applyAlignment="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90" fillId="0" borderId="0" applyNumberFormat="0" applyAlignment="0">
      <alignment horizontal="left"/>
    </xf>
    <xf numFmtId="194" fontId="34" fillId="0" borderId="0" applyFont="0" applyFill="0" applyBorder="0" applyAlignment="0" applyProtection="0"/>
    <xf numFmtId="0" fontId="91" fillId="0" borderId="0" applyNumberFormat="0" applyFill="0" applyBorder="0" applyAlignment="0" applyProtection="0"/>
    <xf numFmtId="3" fontId="88" fillId="0" borderId="0" applyFont="0" applyBorder="0" applyAlignment="0"/>
    <xf numFmtId="2" fontId="2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39" fontId="1" fillId="0" borderId="10" applyNumberFormat="0" applyFill="0" applyBorder="0" applyAlignment="0" applyProtection="0"/>
    <xf numFmtId="0" fontId="98" fillId="0" borderId="0" applyNumberFormat="0" applyFill="0" applyBorder="0" applyAlignment="0" applyProtection="0"/>
    <xf numFmtId="0" fontId="99" fillId="8" borderId="0" applyNumberFormat="0" applyBorder="0" applyAlignment="0" applyProtection="0"/>
    <xf numFmtId="38" fontId="7" fillId="2" borderId="0" applyNumberFormat="0" applyBorder="0" applyAlignment="0" applyProtection="0"/>
    <xf numFmtId="0" fontId="100" fillId="0" borderId="11" applyNumberFormat="0" applyFill="0" applyBorder="0" applyAlignment="0" applyProtection="0">
      <alignment horizontal="center" vertical="center"/>
    </xf>
    <xf numFmtId="0" fontId="101" fillId="0" borderId="0" applyNumberFormat="0" applyFont="0" applyBorder="0" applyAlignment="0">
      <alignment horizontal="left" vertical="center"/>
    </xf>
    <xf numFmtId="0" fontId="102" fillId="31" borderId="0"/>
    <xf numFmtId="0" fontId="71" fillId="0" borderId="0">
      <alignment horizontal="left"/>
    </xf>
    <xf numFmtId="0" fontId="103" fillId="0" borderId="12" applyNumberFormat="0" applyAlignment="0" applyProtection="0">
      <alignment horizontal="left" vertical="center"/>
    </xf>
    <xf numFmtId="0" fontId="103" fillId="0" borderId="13">
      <alignment horizontal="left" vertical="center"/>
    </xf>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0" borderId="0" applyProtection="0"/>
    <xf numFmtId="0" fontId="108" fillId="0" borderId="0" applyProtection="0"/>
    <xf numFmtId="0" fontId="109" fillId="0" borderId="17">
      <alignment horizontal="center"/>
    </xf>
    <xf numFmtId="0" fontId="109" fillId="0" borderId="0">
      <alignment horizontal="center"/>
    </xf>
    <xf numFmtId="169" fontId="110" fillId="32" borderId="1" applyNumberFormat="0" applyAlignment="0">
      <alignment horizontal="left" vertical="top"/>
    </xf>
    <xf numFmtId="191" fontId="61" fillId="0" borderId="0" applyFont="0" applyFill="0" applyBorder="0" applyAlignment="0" applyProtection="0">
      <alignment horizontal="center" vertical="center"/>
    </xf>
    <xf numFmtId="49" fontId="111" fillId="0" borderId="1">
      <alignment vertical="center"/>
    </xf>
    <xf numFmtId="0" fontId="112" fillId="0" borderId="0"/>
    <xf numFmtId="0" fontId="113" fillId="0" borderId="0" applyFont="0" applyFill="0" applyBorder="0" applyAlignment="0" applyProtection="0"/>
    <xf numFmtId="0" fontId="114" fillId="0" borderId="0" applyFont="0" applyFill="0" applyBorder="0" applyAlignment="0" applyProtection="0"/>
    <xf numFmtId="0" fontId="115" fillId="9" borderId="7" applyNumberFormat="0" applyAlignment="0" applyProtection="0"/>
    <xf numFmtId="10" fontId="7" fillId="33" borderId="1" applyNumberFormat="0" applyBorder="0" applyAlignment="0" applyProtection="0"/>
    <xf numFmtId="2" fontId="116" fillId="0" borderId="18" applyBorder="0"/>
    <xf numFmtId="0" fontId="88" fillId="0" borderId="0"/>
    <xf numFmtId="0" fontId="62" fillId="0" borderId="19">
      <alignment horizontal="centerContinuous"/>
    </xf>
    <xf numFmtId="0" fontId="117" fillId="0" borderId="0"/>
    <xf numFmtId="0" fontId="34" fillId="0" borderId="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18" fillId="0" borderId="20" applyNumberFormat="0" applyFill="0" applyAlignment="0" applyProtection="0"/>
    <xf numFmtId="202" fontId="7" fillId="0" borderId="3" applyFont="0"/>
    <xf numFmtId="3" fontId="1" fillId="0" borderId="21"/>
    <xf numFmtId="0" fontId="61" fillId="0" borderId="0" applyFont="0" applyFill="0" applyBorder="0" applyProtection="0">
      <alignment horizontal="center" vertical="center"/>
    </xf>
    <xf numFmtId="176" fontId="119" fillId="0" borderId="22" applyNumberFormat="0" applyFont="0" applyFill="0" applyBorder="0">
      <alignment horizontal="center"/>
    </xf>
    <xf numFmtId="38" fontId="34" fillId="0" borderId="0" applyFont="0" applyFill="0" applyBorder="0" applyAlignment="0" applyProtection="0"/>
    <xf numFmtId="4" fontId="120" fillId="0" borderId="0" applyFont="0" applyFill="0" applyBorder="0" applyAlignment="0" applyProtection="0"/>
    <xf numFmtId="222" fontId="1" fillId="0" borderId="0" applyFont="0" applyFill="0" applyBorder="0" applyAlignment="0" applyProtection="0"/>
    <xf numFmtId="170" fontId="1" fillId="0" borderId="0" applyFont="0" applyFill="0" applyBorder="0" applyAlignment="0" applyProtection="0"/>
    <xf numFmtId="164" fontId="121" fillId="0" borderId="0" applyFont="0" applyFill="0" applyBorder="0" applyAlignment="0" applyProtection="0"/>
    <xf numFmtId="165" fontId="121" fillId="0" borderId="0" applyFont="0" applyFill="0" applyBorder="0" applyAlignment="0" applyProtection="0"/>
    <xf numFmtId="0" fontId="71" fillId="0" borderId="17"/>
    <xf numFmtId="171" fontId="1" fillId="0" borderId="22"/>
    <xf numFmtId="0" fontId="24" fillId="0" borderId="0" applyFont="0" applyFill="0" applyBorder="0" applyAlignment="0" applyProtection="0"/>
    <xf numFmtId="0" fontId="24"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2" fillId="0" borderId="0" applyNumberFormat="0" applyFont="0" applyFill="0" applyAlignment="0"/>
    <xf numFmtId="0" fontId="83" fillId="0" borderId="0">
      <alignment horizontal="justify" vertical="top"/>
    </xf>
    <xf numFmtId="0" fontId="123" fillId="0" borderId="23" applyNumberFormat="0" applyFont="0" applyFill="0" applyAlignment="0">
      <alignment horizontal="center" vertical="top"/>
    </xf>
    <xf numFmtId="0" fontId="124" fillId="9" borderId="0" applyNumberFormat="0" applyBorder="0" applyAlignment="0" applyProtection="0"/>
    <xf numFmtId="0" fontId="125" fillId="0" borderId="1"/>
    <xf numFmtId="0" fontId="126" fillId="0" borderId="0"/>
    <xf numFmtId="37" fontId="127" fillId="0" borderId="0"/>
    <xf numFmtId="185" fontId="128" fillId="0" borderId="0"/>
    <xf numFmtId="0" fontId="129"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17" fillId="0" borderId="0"/>
    <xf numFmtId="0" fontId="88" fillId="0" borderId="0"/>
    <xf numFmtId="0" fontId="120" fillId="34" borderId="0"/>
    <xf numFmtId="0" fontId="87" fillId="0" borderId="0"/>
    <xf numFmtId="0" fontId="24" fillId="6" borderId="24" applyNumberFormat="0" applyFont="0" applyAlignment="0" applyProtection="0"/>
    <xf numFmtId="174" fontId="40" fillId="0" borderId="0" applyFont="0" applyFill="0" applyBorder="0" applyAlignment="0" applyProtection="0"/>
    <xf numFmtId="172" fontId="40" fillId="0" borderId="0" applyFont="0" applyFill="0" applyBorder="0" applyAlignment="0" applyProtection="0"/>
    <xf numFmtId="0" fontId="130" fillId="0" borderId="0" applyNumberFormat="0" applyFill="0" applyBorder="0" applyAlignment="0" applyProtection="0"/>
    <xf numFmtId="0" fontId="80" fillId="0" borderId="0" applyNumberFormat="0" applyFill="0" applyBorder="0" applyAlignment="0" applyProtection="0"/>
    <xf numFmtId="0" fontId="17" fillId="0" borderId="0" applyNumberFormat="0" applyFill="0" applyBorder="0" applyAlignment="0" applyProtection="0"/>
    <xf numFmtId="0" fontId="24" fillId="0" borderId="0" applyFont="0" applyFill="0" applyBorder="0" applyAlignment="0" applyProtection="0"/>
    <xf numFmtId="0" fontId="131" fillId="0" borderId="0"/>
    <xf numFmtId="0" fontId="132" fillId="26" borderId="25" applyNumberFormat="0" applyAlignment="0" applyProtection="0"/>
    <xf numFmtId="14" fontId="62" fillId="0" borderId="0">
      <alignment horizontal="center" wrapText="1"/>
      <protection locked="0"/>
    </xf>
    <xf numFmtId="9" fontId="1" fillId="0" borderId="0" applyFont="0" applyFill="0" applyBorder="0" applyAlignment="0" applyProtection="0"/>
    <xf numFmtId="220" fontId="1" fillId="0" borderId="0" applyFont="0" applyFill="0" applyBorder="0" applyAlignment="0" applyProtection="0"/>
    <xf numFmtId="223" fontId="1" fillId="0" borderId="0" applyFont="0" applyFill="0" applyBorder="0" applyAlignment="0" applyProtection="0"/>
    <xf numFmtId="10" fontId="1" fillId="0" borderId="0" applyFont="0" applyFill="0" applyBorder="0" applyAlignment="0" applyProtection="0"/>
    <xf numFmtId="9" fontId="34" fillId="0" borderId="26" applyNumberFormat="0" applyBorder="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33" fillId="0" borderId="0"/>
    <xf numFmtId="0" fontId="31" fillId="0" borderId="0" applyNumberFormat="0" applyFont="0" applyFill="0" applyBorder="0" applyAlignment="0" applyProtection="0">
      <alignment horizontal="left"/>
    </xf>
    <xf numFmtId="0" fontId="134" fillId="0" borderId="17">
      <alignment horizontal="center"/>
    </xf>
    <xf numFmtId="0" fontId="135" fillId="35" borderId="0" applyNumberFormat="0" applyFont="0" applyBorder="0" applyAlignment="0">
      <alignment horizontal="center"/>
    </xf>
    <xf numFmtId="14" fontId="136" fillId="0" borderId="0" applyNumberFormat="0" applyFill="0" applyBorder="0" applyAlignment="0" applyProtection="0">
      <alignment horizontal="left"/>
    </xf>
    <xf numFmtId="0" fontId="17" fillId="0" borderId="0" applyNumberFormat="0" applyFill="0" applyBorder="0" applyAlignment="0" applyProtection="0"/>
    <xf numFmtId="4" fontId="137" fillId="36" borderId="27" applyNumberFormat="0" applyProtection="0">
      <alignment vertical="center"/>
    </xf>
    <xf numFmtId="4" fontId="138" fillId="36" borderId="27" applyNumberFormat="0" applyProtection="0">
      <alignment vertical="center"/>
    </xf>
    <xf numFmtId="4" fontId="139" fillId="36" borderId="27" applyNumberFormat="0" applyProtection="0">
      <alignment horizontal="left" vertical="center" indent="1"/>
    </xf>
    <xf numFmtId="4" fontId="139" fillId="37" borderId="0" applyNumberFormat="0" applyProtection="0">
      <alignment horizontal="left" vertical="center" indent="1"/>
    </xf>
    <xf numFmtId="4" fontId="139" fillId="38" borderId="27" applyNumberFormat="0" applyProtection="0">
      <alignment horizontal="right" vertical="center"/>
    </xf>
    <xf numFmtId="4" fontId="139" fillId="39" borderId="27" applyNumberFormat="0" applyProtection="0">
      <alignment horizontal="right" vertical="center"/>
    </xf>
    <xf numFmtId="4" fontId="139" fillId="40" borderId="27" applyNumberFormat="0" applyProtection="0">
      <alignment horizontal="right" vertical="center"/>
    </xf>
    <xf numFmtId="4" fontId="139" fillId="41" borderId="27" applyNumberFormat="0" applyProtection="0">
      <alignment horizontal="right" vertical="center"/>
    </xf>
    <xf numFmtId="4" fontId="139" fillId="42" borderId="27" applyNumberFormat="0" applyProtection="0">
      <alignment horizontal="right" vertical="center"/>
    </xf>
    <xf numFmtId="4" fontId="139" fillId="43" borderId="27" applyNumberFormat="0" applyProtection="0">
      <alignment horizontal="right" vertical="center"/>
    </xf>
    <xf numFmtId="4" fontId="139" fillId="44" borderId="27" applyNumberFormat="0" applyProtection="0">
      <alignment horizontal="right" vertical="center"/>
    </xf>
    <xf numFmtId="4" fontId="139" fillId="45" borderId="27" applyNumberFormat="0" applyProtection="0">
      <alignment horizontal="right" vertical="center"/>
    </xf>
    <xf numFmtId="4" fontId="139" fillId="46" borderId="27" applyNumberFormat="0" applyProtection="0">
      <alignment horizontal="right" vertical="center"/>
    </xf>
    <xf numFmtId="4" fontId="137" fillId="47" borderId="28" applyNumberFormat="0" applyProtection="0">
      <alignment horizontal="left" vertical="center" indent="1"/>
    </xf>
    <xf numFmtId="4" fontId="137" fillId="48" borderId="0" applyNumberFormat="0" applyProtection="0">
      <alignment horizontal="left" vertical="center" indent="1"/>
    </xf>
    <xf numFmtId="4" fontId="137" fillId="37" borderId="0" applyNumberFormat="0" applyProtection="0">
      <alignment horizontal="left" vertical="center" indent="1"/>
    </xf>
    <xf numFmtId="4" fontId="139" fillId="48" borderId="27" applyNumberFormat="0" applyProtection="0">
      <alignment horizontal="right" vertical="center"/>
    </xf>
    <xf numFmtId="4" fontId="140" fillId="48" borderId="0" applyNumberFormat="0" applyProtection="0">
      <alignment horizontal="left" vertical="center" indent="1"/>
    </xf>
    <xf numFmtId="4" fontId="140" fillId="37" borderId="0" applyNumberFormat="0" applyProtection="0">
      <alignment horizontal="left" vertical="center" indent="1"/>
    </xf>
    <xf numFmtId="4" fontId="139" fillId="49" borderId="27" applyNumberFormat="0" applyProtection="0">
      <alignment vertical="center"/>
    </xf>
    <xf numFmtId="4" fontId="141" fillId="49" borderId="27" applyNumberFormat="0" applyProtection="0">
      <alignment vertical="center"/>
    </xf>
    <xf numFmtId="4" fontId="137" fillId="48" borderId="29" applyNumberFormat="0" applyProtection="0">
      <alignment horizontal="left" vertical="center" indent="1"/>
    </xf>
    <xf numFmtId="4" fontId="139" fillId="49" borderId="27" applyNumberFormat="0" applyProtection="0">
      <alignment horizontal="right" vertical="center"/>
    </xf>
    <xf numFmtId="4" fontId="141" fillId="49" borderId="27" applyNumberFormat="0" applyProtection="0">
      <alignment horizontal="right" vertical="center"/>
    </xf>
    <xf numFmtId="4" fontId="137" fillId="48" borderId="27" applyNumberFormat="0" applyProtection="0">
      <alignment horizontal="left" vertical="center" indent="1"/>
    </xf>
    <xf numFmtId="4" fontId="142" fillId="32" borderId="29" applyNumberFormat="0" applyProtection="0">
      <alignment horizontal="left" vertical="center" indent="1"/>
    </xf>
    <xf numFmtId="4" fontId="143" fillId="49" borderId="27" applyNumberFormat="0" applyProtection="0">
      <alignment horizontal="right" vertical="center"/>
    </xf>
    <xf numFmtId="0" fontId="9" fillId="0" borderId="0">
      <alignment vertical="center"/>
    </xf>
    <xf numFmtId="235" fontId="144" fillId="0" borderId="0" applyFont="0" applyFill="0" applyBorder="0" applyAlignment="0" applyProtection="0"/>
    <xf numFmtId="0" fontId="135" fillId="1" borderId="13" applyNumberFormat="0" applyFont="0" applyAlignment="0">
      <alignment horizontal="center"/>
    </xf>
    <xf numFmtId="0" fontId="145" fillId="0" borderId="0" applyNumberFormat="0" applyFill="0" applyBorder="0" applyAlignment="0" applyProtection="0"/>
    <xf numFmtId="0" fontId="146" fillId="0" borderId="0" applyNumberFormat="0" applyFill="0" applyBorder="0" applyAlignment="0" applyProtection="0">
      <alignment vertical="top"/>
      <protection locked="0"/>
    </xf>
    <xf numFmtId="3" fontId="16" fillId="0" borderId="0"/>
    <xf numFmtId="0" fontId="147" fillId="0" borderId="0" applyNumberFormat="0" applyFill="0" applyBorder="0" applyAlignment="0">
      <alignment horizontal="center"/>
    </xf>
    <xf numFmtId="0" fontId="1" fillId="50" borderId="0"/>
    <xf numFmtId="175" fontId="148" fillId="0" borderId="0" applyNumberFormat="0" applyBorder="0" applyAlignment="0">
      <alignment horizontal="centerContinuous"/>
    </xf>
    <xf numFmtId="0" fontId="31" fillId="0" borderId="0"/>
    <xf numFmtId="0" fontId="103" fillId="0" borderId="13">
      <alignment horizontal="left" vertical="center"/>
    </xf>
    <xf numFmtId="0" fontId="103" fillId="0" borderId="12" applyNumberFormat="0" applyAlignment="0" applyProtection="0">
      <alignment horizontal="left" vertical="center"/>
    </xf>
    <xf numFmtId="0" fontId="103" fillId="0" borderId="0" applyNumberFormat="0" applyFill="0" applyBorder="0" applyAlignment="0" applyProtection="0"/>
    <xf numFmtId="0" fontId="149" fillId="0" borderId="0" applyNumberFormat="0" applyFill="0" applyBorder="0" applyAlignment="0" applyProtection="0"/>
    <xf numFmtId="0" fontId="44" fillId="0" borderId="0"/>
    <xf numFmtId="0" fontId="150" fillId="0" borderId="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122" fillId="0" borderId="0" applyNumberFormat="0" applyFont="0" applyFill="0" applyAlignment="0"/>
    <xf numFmtId="0" fontId="24" fillId="0" borderId="30" applyNumberFormat="0" applyFont="0" applyFill="0" applyAlignment="0" applyProtection="0"/>
    <xf numFmtId="234" fontId="80" fillId="0" borderId="0" applyFont="0" applyFill="0" applyBorder="0" applyAlignment="0" applyProtection="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24" fillId="0" borderId="30" applyNumberFormat="0" applyFont="0" applyFill="0" applyAlignment="0" applyProtection="0"/>
    <xf numFmtId="234" fontId="80" fillId="0" borderId="0" applyFont="0" applyFill="0" applyBorder="0" applyAlignment="0" applyProtection="0"/>
    <xf numFmtId="236" fontId="33" fillId="0" borderId="0" applyFont="0" applyFill="0" applyBorder="0" applyAlignment="0" applyProtection="0"/>
    <xf numFmtId="3" fontId="24" fillId="0" borderId="0" applyFont="0" applyFill="0" applyBorder="0" applyAlignment="0" applyProtection="0"/>
    <xf numFmtId="178" fontId="24" fillId="0" borderId="0" applyFont="0" applyFill="0" applyBorder="0" applyAlignment="0" applyProtection="0"/>
    <xf numFmtId="228" fontId="32" fillId="0" borderId="0" applyFont="0" applyFill="0" applyBorder="0" applyAlignment="0" applyProtection="0"/>
    <xf numFmtId="230" fontId="32"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51" fillId="0" borderId="0"/>
    <xf numFmtId="0" fontId="71" fillId="0" borderId="0"/>
    <xf numFmtId="40" fontId="152" fillId="0" borderId="0" applyBorder="0">
      <alignment horizontal="right"/>
    </xf>
    <xf numFmtId="198" fontId="33" fillId="0" borderId="18">
      <alignment horizontal="right" vertical="center"/>
    </xf>
    <xf numFmtId="201" fontId="80" fillId="0" borderId="18">
      <alignment horizontal="right" vertical="center"/>
    </xf>
    <xf numFmtId="199" fontId="17" fillId="0" borderId="18">
      <alignment horizontal="right" vertical="center"/>
    </xf>
    <xf numFmtId="196" fontId="1" fillId="0" borderId="18">
      <alignment horizontal="right" vertical="center"/>
    </xf>
    <xf numFmtId="173" fontId="32" fillId="0" borderId="18">
      <alignment horizontal="right" vertical="center"/>
    </xf>
    <xf numFmtId="173" fontId="32" fillId="0" borderId="18">
      <alignment horizontal="right" vertical="center"/>
    </xf>
    <xf numFmtId="173" fontId="32"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01" fontId="80" fillId="0" borderId="18">
      <alignment horizontal="right" vertical="center"/>
    </xf>
    <xf numFmtId="198" fontId="33"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27" fontId="17" fillId="0" borderId="18">
      <alignment horizontal="right" vertical="center"/>
    </xf>
    <xf numFmtId="227" fontId="17" fillId="0" borderId="18">
      <alignment horizontal="right" vertical="center"/>
    </xf>
    <xf numFmtId="201" fontId="80" fillId="0" borderId="18">
      <alignment horizontal="right" vertical="center"/>
    </xf>
    <xf numFmtId="199" fontId="17" fillId="0" borderId="18">
      <alignment horizontal="right" vertical="center"/>
    </xf>
    <xf numFmtId="199" fontId="17" fillId="0" borderId="18">
      <alignment horizontal="right" vertical="center"/>
    </xf>
    <xf numFmtId="169" fontId="80" fillId="0" borderId="18">
      <alignment horizontal="right" vertical="center"/>
    </xf>
    <xf numFmtId="201" fontId="80" fillId="0" borderId="18">
      <alignment horizontal="right" vertical="center"/>
    </xf>
    <xf numFmtId="169" fontId="80" fillId="0" borderId="18">
      <alignment horizontal="right" vertical="center"/>
    </xf>
    <xf numFmtId="199" fontId="17" fillId="0" borderId="18">
      <alignment horizontal="right" vertical="center"/>
    </xf>
    <xf numFmtId="201" fontId="80" fillId="0" borderId="18">
      <alignment horizontal="right" vertical="center"/>
    </xf>
    <xf numFmtId="226" fontId="17" fillId="0" borderId="18">
      <alignment horizontal="right" vertical="center"/>
    </xf>
    <xf numFmtId="227" fontId="17" fillId="0" borderId="18">
      <alignment horizontal="right" vertical="center"/>
    </xf>
    <xf numFmtId="170" fontId="153" fillId="0" borderId="18">
      <alignment horizontal="right" vertical="center"/>
    </xf>
    <xf numFmtId="201" fontId="80" fillId="0" borderId="18">
      <alignment horizontal="right" vertical="center"/>
    </xf>
    <xf numFmtId="173" fontId="32" fillId="0" borderId="18">
      <alignment horizontal="right" vertical="center"/>
    </xf>
    <xf numFmtId="225" fontId="153" fillId="0" borderId="18">
      <alignment horizontal="right" vertical="center"/>
    </xf>
    <xf numFmtId="199" fontId="17" fillId="0" borderId="18">
      <alignment horizontal="right" vertical="center"/>
    </xf>
    <xf numFmtId="214" fontId="80" fillId="0" borderId="18">
      <alignment horizontal="right" vertical="center"/>
    </xf>
    <xf numFmtId="173" fontId="32" fillId="0" borderId="18">
      <alignment horizontal="right" vertical="center"/>
    </xf>
    <xf numFmtId="200" fontId="1" fillId="0" borderId="18">
      <alignment horizontal="right" vertical="center"/>
    </xf>
    <xf numFmtId="198" fontId="33" fillId="0" borderId="18">
      <alignment horizontal="right" vertical="center"/>
    </xf>
    <xf numFmtId="199" fontId="17" fillId="0" borderId="18">
      <alignment horizontal="right" vertical="center"/>
    </xf>
    <xf numFmtId="201" fontId="80" fillId="0" borderId="18">
      <alignment horizontal="right" vertical="center"/>
    </xf>
    <xf numFmtId="173" fontId="32" fillId="0" borderId="18">
      <alignment horizontal="right" vertical="center"/>
    </xf>
    <xf numFmtId="201" fontId="80" fillId="0" borderId="18">
      <alignment horizontal="right" vertical="center"/>
    </xf>
    <xf numFmtId="214" fontId="80" fillId="0" borderId="18">
      <alignment horizontal="right" vertical="center"/>
    </xf>
    <xf numFmtId="3" fontId="154" fillId="51" borderId="1" applyFill="0" applyAlignment="0" applyProtection="0">
      <alignment horizontal="justify" vertical="center"/>
    </xf>
    <xf numFmtId="1" fontId="155" fillId="0" borderId="0">
      <alignment horizontal="center"/>
    </xf>
    <xf numFmtId="202" fontId="83" fillId="0" borderId="2">
      <protection hidden="1"/>
    </xf>
    <xf numFmtId="49" fontId="85" fillId="0" borderId="0" applyFill="0" applyBorder="0" applyAlignment="0"/>
    <xf numFmtId="0" fontId="1" fillId="0" borderId="0" applyFill="0" applyBorder="0" applyAlignment="0"/>
    <xf numFmtId="15" fontId="1" fillId="0" borderId="0" applyFill="0" applyBorder="0" applyAlignment="0"/>
    <xf numFmtId="197" fontId="156" fillId="0" borderId="18">
      <alignment horizontal="center"/>
    </xf>
    <xf numFmtId="0" fontId="17" fillId="0" borderId="31"/>
    <xf numFmtId="0" fontId="80" fillId="0" borderId="0" applyNumberFormat="0" applyFill="0" applyBorder="0" applyAlignment="0" applyProtection="0"/>
    <xf numFmtId="0" fontId="1" fillId="0" borderId="0" applyNumberFormat="0" applyFill="0" applyBorder="0" applyAlignment="0" applyProtection="0"/>
    <xf numFmtId="0" fontId="130" fillId="0" borderId="0" applyNumberFormat="0" applyFill="0" applyBorder="0" applyAlignment="0" applyProtection="0"/>
    <xf numFmtId="0" fontId="157" fillId="0" borderId="4" applyNumberFormat="0" applyBorder="0" applyAlignment="0"/>
    <xf numFmtId="0" fontId="158" fillId="0" borderId="22" applyNumberFormat="0" applyBorder="0" applyAlignment="0">
      <alignment horizontal="center"/>
    </xf>
    <xf numFmtId="3" fontId="159" fillId="0" borderId="11" applyNumberFormat="0" applyBorder="0" applyAlignment="0"/>
    <xf numFmtId="3" fontId="160" fillId="0" borderId="0" applyNumberFormat="0" applyFill="0" applyBorder="0" applyAlignment="0" applyProtection="0">
      <alignment horizontal="center" wrapText="1"/>
    </xf>
    <xf numFmtId="0" fontId="161" fillId="0" borderId="32" applyBorder="0" applyAlignment="0">
      <alignment horizontal="center" vertical="center"/>
    </xf>
    <xf numFmtId="0" fontId="162" fillId="0" borderId="0" applyNumberFormat="0" applyFill="0" applyBorder="0" applyAlignment="0" applyProtection="0">
      <alignment horizontal="centerContinuous"/>
    </xf>
    <xf numFmtId="0" fontId="100" fillId="0" borderId="33" applyNumberFormat="0" applyFill="0" applyBorder="0" applyAlignment="0" applyProtection="0">
      <alignment horizontal="center" vertical="center" wrapText="1"/>
    </xf>
    <xf numFmtId="0" fontId="163" fillId="0" borderId="0" applyNumberFormat="0" applyFill="0" applyBorder="0" applyAlignment="0" applyProtection="0"/>
    <xf numFmtId="0" fontId="164" fillId="0" borderId="34" applyNumberFormat="0" applyBorder="0" applyAlignment="0">
      <alignment vertical="center"/>
    </xf>
    <xf numFmtId="0" fontId="165" fillId="0" borderId="35" applyNumberFormat="0" applyFill="0" applyAlignment="0" applyProtection="0"/>
    <xf numFmtId="3" fontId="166" fillId="0" borderId="0" applyFill="0">
      <alignment vertical="center"/>
    </xf>
    <xf numFmtId="192" fontId="34" fillId="0" borderId="0" applyFont="0" applyFill="0" applyBorder="0" applyAlignment="0" applyProtection="0"/>
    <xf numFmtId="193" fontId="120" fillId="0" borderId="0" applyFont="0" applyFill="0" applyBorder="0" applyAlignment="0" applyProtection="0"/>
    <xf numFmtId="0" fontId="103" fillId="0" borderId="21">
      <alignment horizontal="center"/>
    </xf>
    <xf numFmtId="0" fontId="88" fillId="0" borderId="1"/>
    <xf numFmtId="190" fontId="167" fillId="0" borderId="0"/>
    <xf numFmtId="195" fontId="167" fillId="0" borderId="1"/>
    <xf numFmtId="0" fontId="168" fillId="0" borderId="0"/>
    <xf numFmtId="3" fontId="125" fillId="0" borderId="0" applyNumberFormat="0" applyBorder="0" applyAlignment="0" applyProtection="0">
      <alignment horizontal="centerContinuous"/>
      <protection locked="0"/>
    </xf>
    <xf numFmtId="3" fontId="169" fillId="0" borderId="0">
      <protection locked="0"/>
    </xf>
    <xf numFmtId="0" fontId="168" fillId="0" borderId="0"/>
    <xf numFmtId="0" fontId="170" fillId="0" borderId="36" applyFill="0" applyBorder="0" applyAlignment="0">
      <alignment horizontal="center"/>
    </xf>
    <xf numFmtId="169" fontId="171" fillId="52" borderId="32">
      <alignment vertical="top"/>
    </xf>
    <xf numFmtId="0" fontId="172" fillId="53" borderId="1">
      <alignment horizontal="left" vertical="center"/>
    </xf>
    <xf numFmtId="170" fontId="173" fillId="54" borderId="32"/>
    <xf numFmtId="169" fontId="110" fillId="0" borderId="32">
      <alignment horizontal="left" vertical="top"/>
    </xf>
    <xf numFmtId="0" fontId="174" fillId="55" borderId="0">
      <alignment horizontal="left" vertical="center"/>
    </xf>
    <xf numFmtId="169" fontId="175" fillId="0" borderId="37">
      <alignment horizontal="left" vertical="top"/>
    </xf>
    <xf numFmtId="0" fontId="176" fillId="0" borderId="37">
      <alignment horizontal="left" vertical="center"/>
    </xf>
    <xf numFmtId="171" fontId="1" fillId="0" borderId="0" applyFont="0" applyFill="0" applyBorder="0" applyAlignment="0" applyProtection="0"/>
    <xf numFmtId="173" fontId="1" fillId="0" borderId="0" applyFont="0" applyFill="0" applyBorder="0" applyAlignment="0" applyProtection="0"/>
    <xf numFmtId="42" fontId="87" fillId="0" borderId="0" applyFont="0" applyFill="0" applyBorder="0" applyAlignment="0" applyProtection="0"/>
    <xf numFmtId="44" fontId="87" fillId="0" borderId="0" applyFont="0" applyFill="0" applyBorder="0" applyAlignment="0" applyProtection="0"/>
    <xf numFmtId="0" fontId="118" fillId="0" borderId="0" applyNumberFormat="0" applyFill="0" applyBorder="0" applyAlignment="0" applyProtection="0"/>
    <xf numFmtId="3" fontId="177" fillId="0" borderId="0" applyNumberFormat="0" applyFill="0" applyBorder="0" applyAlignment="0">
      <alignment horizontal="centerContinuous" vertical="center"/>
    </xf>
    <xf numFmtId="0" fontId="178" fillId="0" borderId="38" applyNumberFormat="0" applyFont="0" applyAlignment="0">
      <alignment horizontal="center"/>
    </xf>
    <xf numFmtId="0" fontId="179" fillId="0" borderId="0" applyNumberForma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0" fontId="114" fillId="0" borderId="0" applyFont="0" applyFill="0" applyBorder="0" applyAlignment="0" applyProtection="0"/>
    <xf numFmtId="0" fontId="9" fillId="0" borderId="0">
      <alignment vertical="center"/>
    </xf>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9" fontId="48" fillId="0" borderId="0" applyFont="0" applyFill="0" applyBorder="0" applyAlignment="0" applyProtection="0"/>
    <xf numFmtId="0" fontId="180" fillId="0" borderId="0"/>
    <xf numFmtId="0" fontId="181" fillId="0" borderId="3"/>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29" fillId="0" borderId="0" applyFont="0" applyFill="0" applyBorder="0" applyAlignment="0" applyProtection="0"/>
    <xf numFmtId="0" fontId="129" fillId="0" borderId="0" applyFont="0" applyFill="0" applyBorder="0" applyAlignment="0" applyProtection="0"/>
    <xf numFmtId="212" fontId="129" fillId="0" borderId="0" applyFont="0" applyFill="0" applyBorder="0" applyAlignment="0" applyProtection="0"/>
    <xf numFmtId="213" fontId="129" fillId="0" borderId="0" applyFont="0" applyFill="0" applyBorder="0" applyAlignment="0" applyProtection="0"/>
    <xf numFmtId="0" fontId="129" fillId="0" borderId="0"/>
    <xf numFmtId="0" fontId="122" fillId="0" borderId="0"/>
    <xf numFmtId="172" fontId="6" fillId="0" borderId="0" applyFont="0" applyFill="0" applyBorder="0" applyAlignment="0" applyProtection="0"/>
    <xf numFmtId="174" fontId="6" fillId="0" borderId="0" applyFont="0" applyFill="0" applyBorder="0" applyAlignment="0" applyProtection="0"/>
    <xf numFmtId="43" fontId="24" fillId="0" borderId="0" applyFont="0" applyFill="0" applyBorder="0" applyAlignment="0" applyProtection="0"/>
    <xf numFmtId="38" fontId="183" fillId="0" borderId="0" applyFont="0" applyFill="0" applyBorder="0" applyAlignment="0" applyProtection="0"/>
    <xf numFmtId="0" fontId="184" fillId="0" borderId="0"/>
    <xf numFmtId="179" fontId="6" fillId="0" borderId="0" applyFont="0" applyFill="0" applyBorder="0" applyAlignment="0" applyProtection="0"/>
    <xf numFmtId="184" fontId="27" fillId="0" borderId="0" applyFont="0" applyFill="0" applyBorder="0" applyAlignment="0" applyProtection="0"/>
    <xf numFmtId="180" fontId="6" fillId="0" borderId="0" applyFont="0" applyFill="0" applyBorder="0" applyAlignment="0" applyProtection="0"/>
    <xf numFmtId="182" fontId="184" fillId="0" borderId="0" applyFont="0" applyFill="0" applyBorder="0" applyAlignment="0" applyProtection="0"/>
    <xf numFmtId="181" fontId="184" fillId="0" borderId="0" applyFont="0" applyFill="0" applyBorder="0" applyAlignment="0" applyProtection="0"/>
    <xf numFmtId="191" fontId="183" fillId="0" borderId="18">
      <alignment horizontal="center"/>
    </xf>
  </cellStyleXfs>
  <cellXfs count="316">
    <xf numFmtId="0" fontId="2" fillId="0" borderId="0" xfId="0" applyFont="1"/>
    <xf numFmtId="0" fontId="2" fillId="0" borderId="0" xfId="0" applyFont="1" applyFill="1"/>
    <xf numFmtId="0" fontId="6" fillId="0" borderId="39" xfId="0" applyFont="1" applyBorder="1"/>
    <xf numFmtId="0" fontId="6" fillId="0" borderId="0" xfId="0" applyFont="1"/>
    <xf numFmtId="175" fontId="6" fillId="0" borderId="39" xfId="0" applyNumberFormat="1" applyFont="1" applyBorder="1"/>
    <xf numFmtId="0" fontId="6" fillId="0" borderId="40" xfId="0" applyFont="1" applyBorder="1"/>
    <xf numFmtId="0" fontId="6" fillId="0" borderId="41" xfId="0" applyFont="1" applyBorder="1"/>
    <xf numFmtId="175" fontId="7" fillId="0" borderId="4" xfId="0" applyNumberFormat="1" applyFont="1" applyBorder="1"/>
    <xf numFmtId="0" fontId="6" fillId="0" borderId="4" xfId="0" applyFont="1" applyBorder="1"/>
    <xf numFmtId="175" fontId="7" fillId="0" borderId="39" xfId="0" applyNumberFormat="1" applyFont="1" applyBorder="1"/>
    <xf numFmtId="175" fontId="7" fillId="0" borderId="0" xfId="0" applyNumberFormat="1" applyFont="1"/>
    <xf numFmtId="175" fontId="6" fillId="0" borderId="0" xfId="0" applyNumberFormat="1" applyFont="1"/>
    <xf numFmtId="175" fontId="6" fillId="0" borderId="41" xfId="0" applyNumberFormat="1" applyFont="1" applyBorder="1"/>
    <xf numFmtId="0" fontId="6" fillId="0" borderId="42" xfId="0" applyFont="1" applyBorder="1"/>
    <xf numFmtId="0" fontId="6" fillId="0" borderId="43" xfId="0" applyFont="1" applyBorder="1"/>
    <xf numFmtId="175" fontId="6" fillId="0" borderId="44" xfId="0" applyNumberFormat="1" applyFont="1" applyBorder="1"/>
    <xf numFmtId="0" fontId="3" fillId="0" borderId="40" xfId="0" applyFont="1" applyBorder="1"/>
    <xf numFmtId="0" fontId="3" fillId="0" borderId="39" xfId="0" applyFont="1" applyBorder="1"/>
    <xf numFmtId="0" fontId="3" fillId="0" borderId="41" xfId="0" applyFont="1" applyBorder="1"/>
    <xf numFmtId="0" fontId="3" fillId="0" borderId="0" xfId="0" applyFont="1"/>
    <xf numFmtId="0" fontId="10" fillId="42" borderId="0" xfId="0" applyFont="1" applyFill="1" applyBorder="1" applyAlignment="1"/>
    <xf numFmtId="0" fontId="12" fillId="42" borderId="0" xfId="0" applyFont="1" applyFill="1"/>
    <xf numFmtId="0" fontId="12" fillId="0" borderId="0" xfId="0" applyFont="1" applyFill="1"/>
    <xf numFmtId="0" fontId="12" fillId="42" borderId="0" xfId="0" applyFont="1" applyFill="1" applyBorder="1"/>
    <xf numFmtId="0" fontId="12" fillId="42" borderId="1" xfId="0" applyFont="1" applyFill="1" applyBorder="1" applyAlignment="1">
      <alignment horizontal="center" vertical="center"/>
    </xf>
    <xf numFmtId="0" fontId="12" fillId="42"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45" xfId="0" applyFont="1" applyFill="1" applyBorder="1"/>
    <xf numFmtId="0" fontId="12" fillId="0" borderId="46" xfId="0" applyFont="1" applyFill="1" applyBorder="1"/>
    <xf numFmtId="175" fontId="12" fillId="0" borderId="46" xfId="0" applyNumberFormat="1" applyFont="1" applyFill="1" applyBorder="1"/>
    <xf numFmtId="175" fontId="12" fillId="0" borderId="46" xfId="943" applyNumberFormat="1" applyFont="1" applyFill="1" applyBorder="1"/>
    <xf numFmtId="0" fontId="10" fillId="0" borderId="46" xfId="0" applyFont="1" applyFill="1" applyBorder="1"/>
    <xf numFmtId="0" fontId="12" fillId="42" borderId="0" xfId="0" applyFont="1" applyFill="1" applyBorder="1" applyAlignment="1"/>
    <xf numFmtId="175" fontId="12" fillId="0" borderId="0" xfId="943" applyNumberFormat="1" applyFont="1" applyFill="1"/>
    <xf numFmtId="0" fontId="10" fillId="0" borderId="47" xfId="0" applyFont="1" applyFill="1" applyBorder="1"/>
    <xf numFmtId="0" fontId="10" fillId="0" borderId="48" xfId="0" applyFont="1" applyFill="1" applyBorder="1"/>
    <xf numFmtId="175" fontId="10" fillId="0" borderId="48" xfId="943" applyNumberFormat="1" applyFont="1" applyFill="1" applyBorder="1"/>
    <xf numFmtId="0" fontId="12" fillId="0" borderId="48" xfId="0" applyFont="1" applyFill="1" applyBorder="1" applyAlignment="1">
      <alignment vertical="center" wrapText="1"/>
    </xf>
    <xf numFmtId="0" fontId="12" fillId="0" borderId="48" xfId="0" applyFont="1" applyFill="1" applyBorder="1" applyAlignment="1">
      <alignment vertical="center"/>
    </xf>
    <xf numFmtId="175" fontId="12" fillId="0" borderId="48" xfId="943" applyNumberFormat="1" applyFont="1" applyFill="1" applyBorder="1" applyAlignment="1">
      <alignment vertical="center"/>
    </xf>
    <xf numFmtId="0" fontId="12" fillId="0" borderId="48" xfId="0" applyFont="1" applyFill="1" applyBorder="1"/>
    <xf numFmtId="175" fontId="12" fillId="0" borderId="48" xfId="943" applyNumberFormat="1" applyFont="1" applyFill="1" applyBorder="1"/>
    <xf numFmtId="0" fontId="10" fillId="0" borderId="49" xfId="0" applyFont="1" applyFill="1" applyBorder="1"/>
    <xf numFmtId="175" fontId="10" fillId="0" borderId="49" xfId="943" applyNumberFormat="1" applyFont="1" applyFill="1" applyBorder="1"/>
    <xf numFmtId="0" fontId="12" fillId="0" borderId="45" xfId="0" applyFont="1" applyFill="1" applyBorder="1" applyAlignment="1">
      <alignment horizontal="center"/>
    </xf>
    <xf numFmtId="0" fontId="10" fillId="0" borderId="50" xfId="0" applyFont="1" applyFill="1" applyBorder="1"/>
    <xf numFmtId="0" fontId="10" fillId="0" borderId="50" xfId="0" applyFont="1" applyFill="1" applyBorder="1" applyAlignment="1">
      <alignment horizontal="center"/>
    </xf>
    <xf numFmtId="175" fontId="10" fillId="0" borderId="50" xfId="943" applyNumberFormat="1" applyFont="1" applyFill="1" applyBorder="1"/>
    <xf numFmtId="0" fontId="10" fillId="0" borderId="48" xfId="0" applyFont="1" applyFill="1" applyBorder="1" applyAlignment="1">
      <alignment horizontal="center"/>
    </xf>
    <xf numFmtId="0" fontId="10" fillId="0" borderId="49" xfId="0" applyFont="1" applyFill="1" applyBorder="1" applyAlignment="1">
      <alignment horizontal="center"/>
    </xf>
    <xf numFmtId="0" fontId="12" fillId="0" borderId="46" xfId="0" applyFont="1" applyFill="1" applyBorder="1" applyAlignment="1">
      <alignment horizontal="center"/>
    </xf>
    <xf numFmtId="0" fontId="2" fillId="42" borderId="0" xfId="0" applyFont="1" applyFill="1"/>
    <xf numFmtId="0" fontId="2" fillId="42" borderId="1" xfId="0" applyFont="1" applyFill="1" applyBorder="1" applyAlignment="1">
      <alignment horizontal="center" vertical="center" wrapText="1"/>
    </xf>
    <xf numFmtId="0" fontId="2" fillId="0" borderId="45" xfId="0" applyFont="1" applyFill="1" applyBorder="1"/>
    <xf numFmtId="0" fontId="2" fillId="0" borderId="46" xfId="0" applyFont="1" applyFill="1" applyBorder="1"/>
    <xf numFmtId="0" fontId="14" fillId="0" borderId="50" xfId="0" applyFont="1" applyFill="1" applyBorder="1"/>
    <xf numFmtId="0" fontId="14" fillId="0" borderId="48" xfId="0" applyFont="1" applyFill="1" applyBorder="1"/>
    <xf numFmtId="0" fontId="14" fillId="0" borderId="49" xfId="0" applyFont="1" applyFill="1" applyBorder="1"/>
    <xf numFmtId="0" fontId="14" fillId="0" borderId="48" xfId="0" applyFont="1" applyFill="1" applyBorder="1" applyAlignment="1">
      <alignment vertical="center" wrapText="1"/>
    </xf>
    <xf numFmtId="0" fontId="14" fillId="0" borderId="50" xfId="0" applyFont="1" applyFill="1" applyBorder="1" applyAlignment="1">
      <alignment vertical="center" wrapText="1"/>
    </xf>
    <xf numFmtId="0" fontId="10" fillId="0" borderId="48" xfId="0" applyFont="1" applyFill="1" applyBorder="1" applyAlignment="1">
      <alignment horizontal="center" vertical="center"/>
    </xf>
    <xf numFmtId="0" fontId="10" fillId="0" borderId="48" xfId="0" applyFont="1" applyFill="1" applyBorder="1" applyAlignment="1">
      <alignment vertical="center"/>
    </xf>
    <xf numFmtId="175" fontId="10" fillId="0" borderId="48" xfId="943" applyNumberFormat="1" applyFont="1" applyFill="1" applyBorder="1" applyAlignment="1">
      <alignment vertical="center"/>
    </xf>
    <xf numFmtId="0" fontId="10" fillId="0" borderId="50" xfId="0" applyFont="1" applyFill="1" applyBorder="1" applyAlignment="1">
      <alignment horizontal="center" vertical="center"/>
    </xf>
    <xf numFmtId="0" fontId="10" fillId="0" borderId="50" xfId="0" applyFont="1" applyFill="1" applyBorder="1" applyAlignment="1">
      <alignment vertical="center"/>
    </xf>
    <xf numFmtId="175" fontId="10" fillId="0" borderId="50" xfId="943" applyNumberFormat="1" applyFont="1" applyFill="1" applyBorder="1" applyAlignment="1">
      <alignment vertical="center"/>
    </xf>
    <xf numFmtId="0" fontId="14" fillId="42" borderId="0" xfId="0" applyFont="1" applyFill="1" applyBorder="1" applyAlignment="1"/>
    <xf numFmtId="0" fontId="2" fillId="42" borderId="0" xfId="0" applyFont="1" applyFill="1" applyBorder="1"/>
    <xf numFmtId="175" fontId="186" fillId="0" borderId="4" xfId="0" applyNumberFormat="1" applyFont="1" applyBorder="1"/>
    <xf numFmtId="175" fontId="186" fillId="0" borderId="11" xfId="0" applyNumberFormat="1" applyFont="1" applyBorder="1"/>
    <xf numFmtId="175" fontId="186" fillId="0" borderId="51" xfId="0" applyNumberFormat="1" applyFont="1" applyBorder="1"/>
    <xf numFmtId="175" fontId="187" fillId="0" borderId="0" xfId="0" applyNumberFormat="1" applyFont="1"/>
    <xf numFmtId="175" fontId="188" fillId="0" borderId="39" xfId="0" applyNumberFormat="1" applyFont="1" applyBorder="1"/>
    <xf numFmtId="0" fontId="6" fillId="0" borderId="0" xfId="0" applyFont="1" applyAlignment="1">
      <alignment horizontal="justify" vertical="center" wrapText="1"/>
    </xf>
    <xf numFmtId="0" fontId="189" fillId="0" borderId="0" xfId="0" applyFont="1"/>
    <xf numFmtId="175" fontId="7" fillId="0" borderId="0" xfId="0" applyNumberFormat="1" applyFont="1" applyBorder="1"/>
    <xf numFmtId="0" fontId="3" fillId="0" borderId="39" xfId="0" applyFont="1" applyBorder="1" applyAlignment="1">
      <alignment horizontal="center"/>
    </xf>
    <xf numFmtId="0" fontId="3" fillId="0" borderId="0" xfId="0" applyFont="1" applyAlignment="1"/>
    <xf numFmtId="0" fontId="3" fillId="0" borderId="0" xfId="0" applyFont="1" applyAlignment="1">
      <alignment horizontal="center"/>
    </xf>
    <xf numFmtId="0" fontId="7" fillId="0" borderId="39" xfId="0" applyFont="1" applyBorder="1"/>
    <xf numFmtId="175" fontId="7" fillId="0" borderId="39" xfId="943" applyNumberFormat="1" applyFont="1" applyBorder="1"/>
    <xf numFmtId="0" fontId="7" fillId="0" borderId="4" xfId="0" applyFont="1" applyBorder="1"/>
    <xf numFmtId="0" fontId="189" fillId="0" borderId="0" xfId="0" applyFont="1" applyAlignment="1">
      <alignment horizontal="center"/>
    </xf>
    <xf numFmtId="0" fontId="192" fillId="0" borderId="0" xfId="1107" applyFont="1" applyFill="1" applyBorder="1" applyAlignment="1">
      <alignment horizontal="left" vertical="center"/>
    </xf>
    <xf numFmtId="175" fontId="2" fillId="0" borderId="0" xfId="0" applyNumberFormat="1" applyFont="1" applyFill="1"/>
    <xf numFmtId="0" fontId="9" fillId="0" borderId="52" xfId="1107" applyFont="1" applyBorder="1"/>
    <xf numFmtId="0" fontId="9" fillId="0" borderId="30" xfId="1107" applyFont="1" applyBorder="1"/>
    <xf numFmtId="0" fontId="9" fillId="0" borderId="53" xfId="1107" applyFont="1" applyBorder="1"/>
    <xf numFmtId="0" fontId="9" fillId="0" borderId="54" xfId="1107" applyFont="1" applyBorder="1"/>
    <xf numFmtId="0" fontId="9" fillId="0" borderId="0" xfId="1107" applyFont="1" applyBorder="1"/>
    <xf numFmtId="0" fontId="9" fillId="0" borderId="55" xfId="1107" applyFont="1" applyBorder="1"/>
    <xf numFmtId="0" fontId="192" fillId="0" borderId="54" xfId="1107" applyFont="1" applyBorder="1"/>
    <xf numFmtId="0" fontId="192" fillId="0" borderId="0" xfId="1107" applyFont="1" applyBorder="1"/>
    <xf numFmtId="0" fontId="9" fillId="0" borderId="0" xfId="1107" applyFont="1"/>
    <xf numFmtId="0" fontId="9" fillId="0" borderId="56" xfId="1107" applyFont="1" applyBorder="1"/>
    <xf numFmtId="0" fontId="196" fillId="0" borderId="57" xfId="1107" applyFont="1" applyBorder="1"/>
    <xf numFmtId="0" fontId="196" fillId="0" borderId="58" xfId="1107" applyFont="1" applyBorder="1"/>
    <xf numFmtId="0" fontId="9" fillId="0" borderId="9" xfId="1107" applyFont="1" applyBorder="1"/>
    <xf numFmtId="0" fontId="196" fillId="0" borderId="0" xfId="1107" applyFont="1" applyBorder="1"/>
    <xf numFmtId="0" fontId="196" fillId="0" borderId="59" xfId="1107" applyFont="1" applyBorder="1"/>
    <xf numFmtId="0" fontId="196" fillId="0" borderId="0" xfId="1107" applyFont="1" applyFill="1" applyBorder="1"/>
    <xf numFmtId="0" fontId="197" fillId="0" borderId="0" xfId="1107" applyFont="1" applyBorder="1"/>
    <xf numFmtId="0" fontId="9" fillId="0" borderId="60" xfId="1107" applyFont="1" applyBorder="1"/>
    <xf numFmtId="0" fontId="196" fillId="0" borderId="5" xfId="1107" applyFont="1" applyBorder="1"/>
    <xf numFmtId="0" fontId="196" fillId="0" borderId="61" xfId="1107" applyFont="1" applyBorder="1"/>
    <xf numFmtId="0" fontId="9" fillId="0" borderId="62" xfId="1107" applyFont="1" applyBorder="1"/>
    <xf numFmtId="0" fontId="9" fillId="0" borderId="63" xfId="1107" applyFont="1" applyBorder="1"/>
    <xf numFmtId="0" fontId="9" fillId="0" borderId="64" xfId="1107" applyFont="1" applyBorder="1"/>
    <xf numFmtId="175" fontId="6" fillId="0" borderId="0" xfId="943" applyNumberFormat="1" applyFont="1"/>
    <xf numFmtId="175" fontId="187" fillId="0" borderId="39" xfId="943" applyNumberFormat="1" applyFont="1" applyBorder="1"/>
    <xf numFmtId="0" fontId="6" fillId="0" borderId="0" xfId="0" applyFont="1" applyBorder="1"/>
    <xf numFmtId="175" fontId="7" fillId="0" borderId="65" xfId="943" applyNumberFormat="1" applyFont="1" applyBorder="1"/>
    <xf numFmtId="175" fontId="187" fillId="0" borderId="39" xfId="0" applyNumberFormat="1" applyFont="1" applyBorder="1"/>
    <xf numFmtId="175" fontId="6" fillId="0" borderId="0" xfId="0" applyNumberFormat="1" applyFont="1" applyAlignment="1">
      <alignment horizontal="center"/>
    </xf>
    <xf numFmtId="175" fontId="198" fillId="0" borderId="0" xfId="0" applyNumberFormat="1" applyFont="1" applyBorder="1" applyAlignment="1">
      <alignment horizontal="center"/>
    </xf>
    <xf numFmtId="175" fontId="3" fillId="0" borderId="0" xfId="0" applyNumberFormat="1" applyFont="1"/>
    <xf numFmtId="0" fontId="192" fillId="0" borderId="0" xfId="1107" applyFont="1" applyFill="1" applyBorder="1" applyAlignment="1">
      <alignment vertical="center"/>
    </xf>
    <xf numFmtId="175" fontId="12" fillId="0" borderId="0" xfId="0" applyNumberFormat="1" applyFont="1" applyFill="1"/>
    <xf numFmtId="0" fontId="12" fillId="42" borderId="0" xfId="0" applyFont="1" applyFill="1" applyBorder="1" applyAlignment="1">
      <alignment horizontal="left"/>
    </xf>
    <xf numFmtId="0" fontId="11" fillId="42" borderId="0" xfId="0" applyFont="1" applyFill="1" applyBorder="1" applyAlignment="1"/>
    <xf numFmtId="175" fontId="3" fillId="0" borderId="0" xfId="943" applyNumberFormat="1" applyFont="1"/>
    <xf numFmtId="175" fontId="7" fillId="0" borderId="3" xfId="0" applyNumberFormat="1" applyFont="1" applyBorder="1"/>
    <xf numFmtId="175" fontId="12" fillId="0" borderId="45" xfId="0" applyNumberFormat="1" applyFont="1" applyFill="1" applyBorder="1"/>
    <xf numFmtId="175" fontId="10" fillId="0" borderId="46" xfId="943" applyNumberFormat="1" applyFont="1" applyFill="1" applyBorder="1"/>
    <xf numFmtId="175" fontId="10" fillId="0" borderId="46" xfId="0" applyNumberFormat="1" applyFont="1" applyFill="1" applyBorder="1"/>
    <xf numFmtId="0" fontId="6" fillId="0" borderId="0" xfId="0" applyFont="1" applyBorder="1" applyAlignment="1">
      <alignment horizontal="left"/>
    </xf>
    <xf numFmtId="0" fontId="6" fillId="0" borderId="0" xfId="0" applyFont="1" applyAlignment="1">
      <alignment horizontal="left" vertical="center" wrapText="1"/>
    </xf>
    <xf numFmtId="0" fontId="15" fillId="0" borderId="0" xfId="0" applyFont="1"/>
    <xf numFmtId="0" fontId="6" fillId="0" borderId="1" xfId="0" applyFont="1" applyBorder="1" applyAlignment="1">
      <alignment horizontal="center" vertical="center" wrapText="1"/>
    </xf>
    <xf numFmtId="0" fontId="6" fillId="0" borderId="0" xfId="0" applyFont="1" applyAlignment="1">
      <alignment horizontal="right" wrapText="1"/>
    </xf>
    <xf numFmtId="0" fontId="9" fillId="0" borderId="0" xfId="0" applyFont="1"/>
    <xf numFmtId="0" fontId="202" fillId="0" borderId="0" xfId="0" applyFont="1"/>
    <xf numFmtId="0" fontId="203" fillId="41" borderId="1" xfId="0" applyFont="1" applyFill="1" applyBorder="1" applyAlignment="1">
      <alignment horizontal="center" vertical="center"/>
    </xf>
    <xf numFmtId="0" fontId="203" fillId="0" borderId="22" xfId="0" applyFont="1" applyBorder="1" applyAlignment="1">
      <alignment horizontal="left"/>
    </xf>
    <xf numFmtId="3" fontId="203" fillId="0" borderId="22" xfId="0" applyNumberFormat="1" applyFont="1" applyBorder="1" applyAlignment="1">
      <alignment horizontal="right"/>
    </xf>
    <xf numFmtId="0" fontId="192" fillId="0" borderId="0" xfId="0" applyFont="1"/>
    <xf numFmtId="0" fontId="131" fillId="0" borderId="4" xfId="0" applyFont="1" applyBorder="1" applyAlignment="1">
      <alignment horizontal="left"/>
    </xf>
    <xf numFmtId="3" fontId="131" fillId="0" borderId="4" xfId="0" applyNumberFormat="1" applyFont="1" applyBorder="1" applyAlignment="1">
      <alignment horizontal="right"/>
    </xf>
    <xf numFmtId="0" fontId="203" fillId="0" borderId="4" xfId="0" applyFont="1" applyBorder="1" applyAlignment="1">
      <alignment horizontal="left"/>
    </xf>
    <xf numFmtId="3" fontId="203" fillId="0" borderId="4" xfId="0" applyNumberFormat="1" applyFont="1" applyBorder="1" applyAlignment="1">
      <alignment horizontal="right"/>
    </xf>
    <xf numFmtId="0" fontId="131" fillId="0" borderId="51" xfId="0" applyFont="1" applyBorder="1" applyAlignment="1">
      <alignment horizontal="left"/>
    </xf>
    <xf numFmtId="3" fontId="131" fillId="0" borderId="51" xfId="0" applyNumberFormat="1" applyFont="1" applyBorder="1" applyAlignment="1">
      <alignment horizontal="right"/>
    </xf>
    <xf numFmtId="0" fontId="192" fillId="0" borderId="1" xfId="0" applyFont="1" applyBorder="1"/>
    <xf numFmtId="3" fontId="203" fillId="0" borderId="1" xfId="0" applyNumberFormat="1" applyFont="1" applyBorder="1"/>
    <xf numFmtId="3" fontId="9" fillId="0" borderId="0" xfId="0" applyNumberFormat="1" applyFont="1"/>
    <xf numFmtId="0" fontId="192" fillId="0" borderId="0" xfId="0" applyFont="1" applyAlignment="1">
      <alignment horizontal="center"/>
    </xf>
    <xf numFmtId="3" fontId="192" fillId="0" borderId="0" xfId="0" applyNumberFormat="1" applyFont="1" applyAlignment="1">
      <alignment horizontal="center"/>
    </xf>
    <xf numFmtId="0" fontId="202" fillId="0" borderId="0" xfId="0" applyFont="1" applyAlignment="1">
      <alignment horizontal="center"/>
    </xf>
    <xf numFmtId="0" fontId="9" fillId="0" borderId="0" xfId="0" applyFont="1" applyAlignment="1">
      <alignment horizontal="center"/>
    </xf>
    <xf numFmtId="0" fontId="202" fillId="0" borderId="0" xfId="0" applyFont="1" applyAlignment="1"/>
    <xf numFmtId="0" fontId="192" fillId="0" borderId="0" xfId="0" applyFont="1" applyAlignment="1"/>
    <xf numFmtId="175" fontId="6" fillId="0" borderId="39" xfId="943" applyNumberFormat="1" applyFont="1" applyBorder="1"/>
    <xf numFmtId="175" fontId="7" fillId="0" borderId="3" xfId="943" applyNumberFormat="1" applyFont="1" applyBorder="1"/>
    <xf numFmtId="175" fontId="198" fillId="0" borderId="39" xfId="0" applyNumberFormat="1" applyFont="1" applyBorder="1"/>
    <xf numFmtId="175" fontId="7" fillId="0" borderId="4" xfId="943" applyNumberFormat="1" applyFont="1" applyBorder="1"/>
    <xf numFmtId="175" fontId="6" fillId="0" borderId="4" xfId="943" applyNumberFormat="1" applyFont="1" applyBorder="1"/>
    <xf numFmtId="175" fontId="7" fillId="0" borderId="4" xfId="0" applyNumberFormat="1" applyFont="1" applyFill="1" applyBorder="1"/>
    <xf numFmtId="175" fontId="186" fillId="0" borderId="4" xfId="0" applyNumberFormat="1" applyFont="1" applyFill="1" applyBorder="1"/>
    <xf numFmtId="175" fontId="186" fillId="0" borderId="51" xfId="0" applyNumberFormat="1" applyFont="1" applyFill="1" applyBorder="1"/>
    <xf numFmtId="175" fontId="187" fillId="0" borderId="0" xfId="0" applyNumberFormat="1" applyFont="1" applyBorder="1"/>
    <xf numFmtId="175" fontId="12" fillId="0" borderId="0" xfId="943" applyNumberFormat="1" applyFont="1" applyFill="1" applyBorder="1"/>
    <xf numFmtId="0" fontId="190" fillId="0" borderId="0" xfId="0" applyFont="1" applyAlignment="1">
      <alignment horizontal="center"/>
    </xf>
    <xf numFmtId="0" fontId="3" fillId="0" borderId="0" xfId="0" applyFont="1" applyAlignment="1">
      <alignment horizontal="left"/>
    </xf>
    <xf numFmtId="175" fontId="206" fillId="0" borderId="4" xfId="0" applyNumberFormat="1" applyFont="1" applyBorder="1"/>
    <xf numFmtId="3" fontId="186" fillId="0" borderId="4" xfId="0" applyNumberFormat="1" applyFont="1" applyBorder="1"/>
    <xf numFmtId="175" fontId="206" fillId="0" borderId="22" xfId="0" applyNumberFormat="1" applyFont="1" applyBorder="1"/>
    <xf numFmtId="175" fontId="206" fillId="0" borderId="51" xfId="0" applyNumberFormat="1" applyFont="1" applyBorder="1"/>
    <xf numFmtId="175" fontId="207" fillId="0" borderId="0" xfId="0" applyNumberFormat="1" applyFont="1" applyBorder="1"/>
    <xf numFmtId="175" fontId="207" fillId="0" borderId="0" xfId="0" applyNumberFormat="1" applyFont="1"/>
    <xf numFmtId="175" fontId="206" fillId="0" borderId="1" xfId="0" applyNumberFormat="1" applyFont="1" applyBorder="1"/>
    <xf numFmtId="0" fontId="205" fillId="0" borderId="0" xfId="0" applyFont="1" applyBorder="1" applyAlignment="1">
      <alignment horizontal="center"/>
    </xf>
    <xf numFmtId="9" fontId="12" fillId="0" borderId="0" xfId="1121" applyFont="1" applyFill="1"/>
    <xf numFmtId="0" fontId="2" fillId="0" borderId="0" xfId="0" applyFont="1" applyAlignment="1">
      <alignment horizontal="center"/>
    </xf>
    <xf numFmtId="9" fontId="6" fillId="0" borderId="0" xfId="1121" applyFont="1"/>
    <xf numFmtId="0" fontId="2" fillId="42" borderId="0" xfId="0" applyFont="1" applyFill="1" applyAlignment="1"/>
    <xf numFmtId="0" fontId="2" fillId="0" borderId="1" xfId="0" applyFont="1" applyBorder="1" applyAlignment="1">
      <alignment horizontal="center" vertical="center" wrapText="1"/>
    </xf>
    <xf numFmtId="175" fontId="2" fillId="0" borderId="22" xfId="0" applyNumberFormat="1" applyFont="1" applyBorder="1"/>
    <xf numFmtId="175" fontId="5" fillId="0" borderId="4" xfId="0" applyNumberFormat="1" applyFont="1" applyBorder="1"/>
    <xf numFmtId="0" fontId="5" fillId="0" borderId="4" xfId="0" applyFont="1" applyBorder="1"/>
    <xf numFmtId="175" fontId="2" fillId="0" borderId="0" xfId="0" applyNumberFormat="1" applyFont="1"/>
    <xf numFmtId="175" fontId="5" fillId="0" borderId="0" xfId="0" applyNumberFormat="1" applyFont="1" applyBorder="1"/>
    <xf numFmtId="175" fontId="5" fillId="0" borderId="39" xfId="0" applyNumberFormat="1" applyFont="1" applyBorder="1"/>
    <xf numFmtId="0" fontId="2" fillId="0" borderId="1" xfId="0" applyFont="1" applyBorder="1" applyAlignment="1">
      <alignment horizontal="center"/>
    </xf>
    <xf numFmtId="175" fontId="5" fillId="0" borderId="42" xfId="0" applyNumberFormat="1" applyFont="1" applyBorder="1"/>
    <xf numFmtId="0" fontId="2" fillId="0" borderId="13" xfId="0" applyFont="1" applyBorder="1" applyAlignment="1">
      <alignment horizontal="center"/>
    </xf>
    <xf numFmtId="0" fontId="2" fillId="0" borderId="65" xfId="0" applyFont="1" applyBorder="1" applyAlignment="1">
      <alignment horizontal="center" vertical="center"/>
    </xf>
    <xf numFmtId="0" fontId="2" fillId="0" borderId="65" xfId="0" applyFont="1" applyBorder="1" applyAlignment="1">
      <alignment horizontal="center"/>
    </xf>
    <xf numFmtId="175" fontId="2" fillId="0" borderId="0" xfId="943" applyNumberFormat="1" applyFont="1"/>
    <xf numFmtId="0" fontId="2" fillId="0" borderId="22" xfId="0" applyFont="1" applyBorder="1"/>
    <xf numFmtId="0" fontId="2" fillId="0" borderId="40" xfId="0" applyFont="1" applyBorder="1"/>
    <xf numFmtId="0" fontId="2" fillId="0" borderId="39" xfId="0" applyFont="1" applyBorder="1"/>
    <xf numFmtId="0" fontId="2" fillId="0" borderId="41" xfId="0" applyFont="1" applyBorder="1"/>
    <xf numFmtId="0" fontId="2" fillId="0" borderId="66" xfId="0" applyFont="1" applyBorder="1"/>
    <xf numFmtId="0" fontId="2" fillId="0" borderId="65" xfId="0" applyFont="1" applyBorder="1"/>
    <xf numFmtId="0" fontId="2" fillId="0" borderId="67" xfId="0" applyFont="1" applyBorder="1"/>
    <xf numFmtId="0" fontId="2" fillId="0" borderId="11" xfId="0" applyFont="1" applyBorder="1"/>
    <xf numFmtId="0" fontId="2" fillId="0" borderId="68" xfId="0" applyFont="1" applyBorder="1"/>
    <xf numFmtId="0" fontId="2" fillId="0" borderId="69" xfId="0" applyFont="1" applyBorder="1"/>
    <xf numFmtId="0" fontId="2" fillId="0" borderId="4" xfId="0" applyFont="1" applyBorder="1"/>
    <xf numFmtId="0" fontId="2" fillId="0" borderId="51" xfId="0" applyFont="1" applyBorder="1"/>
    <xf numFmtId="0" fontId="2" fillId="0" borderId="70" xfId="0" applyFont="1" applyBorder="1"/>
    <xf numFmtId="0" fontId="2" fillId="0" borderId="0" xfId="0" applyFont="1" applyAlignment="1">
      <alignment horizontal="left"/>
    </xf>
    <xf numFmtId="175" fontId="2" fillId="0" borderId="69" xfId="0" applyNumberFormat="1" applyFont="1" applyBorder="1"/>
    <xf numFmtId="0" fontId="14" fillId="0" borderId="0" xfId="0" applyFont="1"/>
    <xf numFmtId="3" fontId="5" fillId="0" borderId="4" xfId="0" applyNumberFormat="1" applyFont="1" applyBorder="1"/>
    <xf numFmtId="0" fontId="2" fillId="0" borderId="18" xfId="0" applyFont="1" applyBorder="1"/>
    <xf numFmtId="0" fontId="2" fillId="0" borderId="13" xfId="0" applyFont="1" applyBorder="1"/>
    <xf numFmtId="175" fontId="2" fillId="0" borderId="71" xfId="0" applyNumberFormat="1" applyFont="1" applyBorder="1"/>
    <xf numFmtId="0" fontId="2" fillId="0" borderId="0" xfId="0" applyFont="1" applyAlignment="1">
      <alignment vertical="center"/>
    </xf>
    <xf numFmtId="0" fontId="2" fillId="0" borderId="0" xfId="0" applyFont="1" applyBorder="1" applyAlignment="1">
      <alignment horizontal="left"/>
    </xf>
    <xf numFmtId="0" fontId="2" fillId="0" borderId="0" xfId="0" applyFont="1" applyBorder="1"/>
    <xf numFmtId="175" fontId="7" fillId="56" borderId="39" xfId="0" applyNumberFormat="1" applyFont="1" applyFill="1" applyBorder="1"/>
    <xf numFmtId="43" fontId="12" fillId="0" borderId="0" xfId="943" applyFont="1" applyFill="1"/>
    <xf numFmtId="3" fontId="10" fillId="0" borderId="48" xfId="1099" applyNumberFormat="1" applyFont="1" applyBorder="1"/>
    <xf numFmtId="175" fontId="208" fillId="0" borderId="39" xfId="0" applyNumberFormat="1" applyFont="1" applyBorder="1"/>
    <xf numFmtId="175" fontId="209" fillId="0" borderId="39" xfId="0" applyNumberFormat="1" applyFont="1" applyBorder="1"/>
    <xf numFmtId="43" fontId="10" fillId="0" borderId="46" xfId="943" applyFont="1" applyFill="1" applyBorder="1"/>
    <xf numFmtId="175" fontId="215" fillId="0" borderId="39" xfId="0" applyNumberFormat="1" applyFont="1" applyBorder="1"/>
    <xf numFmtId="0" fontId="216" fillId="0" borderId="4" xfId="0" applyFont="1" applyBorder="1"/>
    <xf numFmtId="43" fontId="6" fillId="0" borderId="0" xfId="943" applyFont="1"/>
    <xf numFmtId="43" fontId="6" fillId="0" borderId="0" xfId="0" applyNumberFormat="1" applyFont="1"/>
    <xf numFmtId="175" fontId="217" fillId="0" borderId="0" xfId="943" applyNumberFormat="1" applyFont="1"/>
    <xf numFmtId="3" fontId="10" fillId="0" borderId="47" xfId="1103" applyNumberFormat="1" applyFont="1" applyFill="1" applyBorder="1"/>
    <xf numFmtId="175" fontId="10" fillId="0" borderId="47" xfId="943" applyNumberFormat="1" applyFont="1" applyFill="1" applyBorder="1"/>
    <xf numFmtId="3" fontId="10" fillId="0" borderId="48" xfId="1105" applyNumberFormat="1" applyFont="1" applyFill="1" applyBorder="1"/>
    <xf numFmtId="3" fontId="10" fillId="0" borderId="48" xfId="1104" applyNumberFormat="1" applyFont="1" applyFill="1" applyBorder="1"/>
    <xf numFmtId="3" fontId="10" fillId="0" borderId="48" xfId="1106" applyNumberFormat="1" applyFont="1" applyFill="1" applyBorder="1"/>
    <xf numFmtId="3" fontId="10" fillId="0" borderId="48" xfId="1097" applyNumberFormat="1" applyFont="1" applyFill="1" applyBorder="1"/>
    <xf numFmtId="3" fontId="10" fillId="0" borderId="48" xfId="1098" applyNumberFormat="1" applyFont="1" applyBorder="1"/>
    <xf numFmtId="175" fontId="5" fillId="0" borderId="4" xfId="943" applyNumberFormat="1" applyFont="1" applyBorder="1"/>
    <xf numFmtId="37" fontId="7" fillId="0" borderId="4" xfId="943" applyNumberFormat="1" applyFont="1" applyBorder="1"/>
    <xf numFmtId="175" fontId="10" fillId="0" borderId="72" xfId="943" applyNumberFormat="1" applyFont="1" applyBorder="1"/>
    <xf numFmtId="175" fontId="210" fillId="0" borderId="0" xfId="943" applyNumberFormat="1" applyFont="1" applyBorder="1"/>
    <xf numFmtId="175" fontId="211" fillId="0" borderId="0" xfId="943" applyNumberFormat="1" applyFont="1" applyBorder="1"/>
    <xf numFmtId="175" fontId="10" fillId="0" borderId="39" xfId="0" applyNumberFormat="1" applyFont="1" applyBorder="1"/>
    <xf numFmtId="175" fontId="14" fillId="0" borderId="39" xfId="0" applyNumberFormat="1" applyFont="1" applyBorder="1"/>
    <xf numFmtId="175" fontId="12" fillId="0" borderId="39" xfId="0" applyNumberFormat="1" applyFont="1" applyBorder="1"/>
    <xf numFmtId="0" fontId="12" fillId="0" borderId="65" xfId="0" applyFont="1" applyBorder="1" applyAlignment="1">
      <alignment horizontal="center" vertical="center" wrapText="1"/>
    </xf>
    <xf numFmtId="3" fontId="10" fillId="0" borderId="0" xfId="1102" applyNumberFormat="1" applyFont="1"/>
    <xf numFmtId="0" fontId="10" fillId="0" borderId="39" xfId="0" applyFont="1" applyBorder="1"/>
    <xf numFmtId="175" fontId="10" fillId="0" borderId="39" xfId="0" applyNumberFormat="1" applyFont="1" applyFill="1" applyBorder="1"/>
    <xf numFmtId="0" fontId="10" fillId="0" borderId="0" xfId="0" applyFont="1"/>
    <xf numFmtId="0" fontId="12" fillId="0" borderId="0" xfId="0" applyFont="1" applyAlignment="1">
      <alignment horizontal="center"/>
    </xf>
    <xf numFmtId="0" fontId="12" fillId="0" borderId="0" xfId="0" applyFont="1"/>
    <xf numFmtId="175" fontId="12" fillId="0" borderId="0" xfId="0" applyNumberFormat="1" applyFont="1"/>
    <xf numFmtId="0" fontId="10" fillId="0" borderId="0" xfId="0" applyFont="1" applyAlignment="1">
      <alignment horizontal="center"/>
    </xf>
    <xf numFmtId="43" fontId="12" fillId="0" borderId="0" xfId="0" applyNumberFormat="1" applyFont="1"/>
    <xf numFmtId="0" fontId="12" fillId="0" borderId="0" xfId="0" applyFont="1" applyAlignment="1">
      <alignment vertical="center"/>
    </xf>
    <xf numFmtId="175" fontId="210" fillId="0" borderId="39" xfId="0" applyNumberFormat="1" applyFont="1" applyBorder="1"/>
    <xf numFmtId="3" fontId="10" fillId="0" borderId="0" xfId="1100" applyNumberFormat="1" applyFont="1"/>
    <xf numFmtId="175" fontId="12" fillId="0" borderId="65" xfId="943" applyNumberFormat="1" applyFont="1" applyBorder="1"/>
    <xf numFmtId="175" fontId="210" fillId="0" borderId="72" xfId="0" applyNumberFormat="1" applyFont="1" applyBorder="1"/>
    <xf numFmtId="3" fontId="10" fillId="0" borderId="0" xfId="1101" applyNumberFormat="1" applyFont="1"/>
    <xf numFmtId="175" fontId="131" fillId="0" borderId="50" xfId="943" applyNumberFormat="1" applyFont="1" applyFill="1" applyBorder="1" applyAlignment="1">
      <alignment vertical="center"/>
    </xf>
    <xf numFmtId="175" fontId="131" fillId="0" borderId="48" xfId="943" applyNumberFormat="1" applyFont="1" applyFill="1" applyBorder="1"/>
    <xf numFmtId="175" fontId="131" fillId="0" borderId="49" xfId="943" applyNumberFormat="1" applyFont="1" applyFill="1" applyBorder="1"/>
    <xf numFmtId="3" fontId="12" fillId="0" borderId="0" xfId="0" applyNumberFormat="1" applyFont="1" applyFill="1"/>
    <xf numFmtId="0" fontId="195" fillId="0" borderId="57" xfId="1107" applyFont="1" applyBorder="1" applyAlignment="1">
      <alignment horizontal="center"/>
    </xf>
    <xf numFmtId="0" fontId="191" fillId="0" borderId="54" xfId="1107" applyFont="1" applyBorder="1" applyAlignment="1">
      <alignment horizontal="center"/>
    </xf>
    <xf numFmtId="0" fontId="191" fillId="0" borderId="0" xfId="1107" applyFont="1" applyBorder="1" applyAlignment="1">
      <alignment horizontal="center"/>
    </xf>
    <xf numFmtId="0" fontId="191" fillId="0" borderId="55" xfId="1107" applyFont="1" applyBorder="1" applyAlignment="1">
      <alignment horizontal="center"/>
    </xf>
    <xf numFmtId="0" fontId="193" fillId="0" borderId="54" xfId="1107" applyFont="1" applyBorder="1" applyAlignment="1">
      <alignment horizontal="center"/>
    </xf>
    <xf numFmtId="0" fontId="193" fillId="0" borderId="0" xfId="1107" applyFont="1" applyBorder="1" applyAlignment="1">
      <alignment horizontal="center"/>
    </xf>
    <xf numFmtId="0" fontId="193" fillId="0" borderId="55" xfId="1107" applyFont="1" applyBorder="1" applyAlignment="1">
      <alignment horizontal="center"/>
    </xf>
    <xf numFmtId="0" fontId="194" fillId="0" borderId="54" xfId="1107" applyFont="1" applyBorder="1" applyAlignment="1">
      <alignment horizontal="center"/>
    </xf>
    <xf numFmtId="0" fontId="194" fillId="0" borderId="0" xfId="1107" applyFont="1" applyBorder="1" applyAlignment="1">
      <alignment horizontal="center"/>
    </xf>
    <xf numFmtId="0" fontId="194" fillId="0" borderId="55" xfId="1107" applyFont="1" applyBorder="1" applyAlignment="1">
      <alignment horizontal="center"/>
    </xf>
    <xf numFmtId="0" fontId="192" fillId="0" borderId="54" xfId="1107" applyFont="1" applyBorder="1" applyAlignment="1">
      <alignment horizontal="center"/>
    </xf>
    <xf numFmtId="0" fontId="192" fillId="0" borderId="0" xfId="1107" applyFont="1" applyBorder="1" applyAlignment="1">
      <alignment horizontal="center"/>
    </xf>
    <xf numFmtId="0" fontId="192" fillId="0" borderId="55" xfId="1107" applyFont="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horizontal="center"/>
    </xf>
    <xf numFmtId="0" fontId="11" fillId="42" borderId="0" xfId="0" applyFont="1" applyFill="1" applyBorder="1" applyAlignment="1">
      <alignment horizontal="center"/>
    </xf>
    <xf numFmtId="0" fontId="12" fillId="42" borderId="0" xfId="0" applyFont="1" applyFill="1" applyBorder="1" applyAlignment="1">
      <alignment horizontal="center" vertical="center"/>
    </xf>
    <xf numFmtId="0" fontId="12" fillId="42" borderId="0" xfId="0" applyFont="1" applyFill="1" applyBorder="1"/>
    <xf numFmtId="0" fontId="12" fillId="42" borderId="0" xfId="0" applyFont="1" applyFill="1"/>
    <xf numFmtId="0" fontId="199" fillId="42" borderId="0" xfId="0" applyFont="1" applyFill="1" applyBorder="1" applyAlignment="1">
      <alignment horizontal="center" vertical="center"/>
    </xf>
    <xf numFmtId="0" fontId="2" fillId="0" borderId="0" xfId="0" applyFont="1" applyFill="1" applyAlignment="1">
      <alignment horizontal="center"/>
    </xf>
    <xf numFmtId="0" fontId="4" fillId="42" borderId="0" xfId="0" applyFont="1" applyFill="1" applyBorder="1" applyAlignment="1">
      <alignment horizontal="center"/>
    </xf>
    <xf numFmtId="0" fontId="2" fillId="42" borderId="0" xfId="0" applyFont="1" applyFill="1" applyBorder="1"/>
    <xf numFmtId="0" fontId="2" fillId="42" borderId="0" xfId="0" applyFont="1" applyFill="1"/>
    <xf numFmtId="0" fontId="15" fillId="0" borderId="73" xfId="0" applyFont="1" applyFill="1" applyBorder="1" applyAlignment="1">
      <alignment horizontal="center"/>
    </xf>
    <xf numFmtId="0" fontId="2" fillId="42" borderId="0" xfId="0" applyFont="1" applyFill="1" applyAlignment="1">
      <alignment horizontal="center" vertical="center"/>
    </xf>
    <xf numFmtId="0" fontId="6" fillId="0" borderId="0" xfId="0" applyFont="1" applyAlignment="1">
      <alignment horizontal="justify" vertical="center"/>
    </xf>
    <xf numFmtId="0" fontId="205" fillId="0" borderId="0" xfId="0" applyFont="1" applyAlignment="1">
      <alignment horizontal="center"/>
    </xf>
    <xf numFmtId="0" fontId="213" fillId="0" borderId="0" xfId="0" applyFont="1" applyAlignment="1">
      <alignment horizontal="center"/>
    </xf>
    <xf numFmtId="0" fontId="6" fillId="0" borderId="0" xfId="0" applyFont="1" applyAlignment="1">
      <alignment horizontal="left" vertical="center" wrapText="1"/>
    </xf>
    <xf numFmtId="0" fontId="190" fillId="0" borderId="0" xfId="0" applyFont="1" applyAlignment="1">
      <alignment horizontal="center"/>
    </xf>
    <xf numFmtId="0" fontId="6" fillId="0" borderId="0" xfId="0" applyFont="1" applyAlignment="1">
      <alignment horizontal="justify" vertical="center" wrapText="1"/>
    </xf>
    <xf numFmtId="0" fontId="212" fillId="0" borderId="0" xfId="0" applyFont="1" applyAlignment="1">
      <alignment horizontal="right"/>
    </xf>
    <xf numFmtId="0" fontId="204" fillId="0" borderId="0" xfId="0" applyFont="1" applyAlignment="1">
      <alignment horizontal="center"/>
    </xf>
    <xf numFmtId="0" fontId="2" fillId="0" borderId="0" xfId="0" applyFont="1" applyAlignment="1">
      <alignment horizontal="justify" vertical="center" wrapText="1"/>
    </xf>
    <xf numFmtId="0" fontId="3" fillId="0" borderId="40" xfId="0" applyFont="1" applyBorder="1" applyAlignment="1">
      <alignment horizontal="justify" wrapText="1"/>
    </xf>
    <xf numFmtId="0" fontId="3" fillId="0" borderId="39" xfId="0" applyFont="1" applyBorder="1" applyAlignment="1">
      <alignment horizontal="justify" wrapText="1"/>
    </xf>
    <xf numFmtId="0" fontId="3" fillId="0" borderId="41" xfId="0" applyFont="1" applyBorder="1" applyAlignment="1">
      <alignment horizontal="justify"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center"/>
    </xf>
    <xf numFmtId="0" fontId="2" fillId="42" borderId="0" xfId="0" applyFont="1" applyFill="1" applyAlignment="1">
      <alignment horizontal="center"/>
    </xf>
    <xf numFmtId="0" fontId="4" fillId="0" borderId="0" xfId="0" applyFont="1" applyAlignment="1">
      <alignment horizontal="center"/>
    </xf>
    <xf numFmtId="0" fontId="3" fillId="0" borderId="0" xfId="0" applyFont="1" applyAlignment="1">
      <alignment horizontal="left" vertical="center" wrapText="1"/>
    </xf>
    <xf numFmtId="0" fontId="189" fillId="0" borderId="0" xfId="0" applyFont="1" applyAlignment="1">
      <alignment horizontal="center"/>
    </xf>
    <xf numFmtId="0" fontId="6" fillId="0" borderId="0" xfId="0" quotePrefix="1" applyFont="1" applyAlignment="1">
      <alignment wrapText="1"/>
    </xf>
    <xf numFmtId="0" fontId="6" fillId="0" borderId="0" xfId="0" applyFont="1" applyAlignment="1">
      <alignment wrapText="1"/>
    </xf>
    <xf numFmtId="0" fontId="6" fillId="0" borderId="0" xfId="0" applyNumberFormat="1" applyFont="1" applyAlignment="1">
      <alignment horizontal="justify" vertical="center" wrapText="1"/>
    </xf>
    <xf numFmtId="0" fontId="6" fillId="0" borderId="0" xfId="0" applyFont="1" applyAlignment="1">
      <alignment horizontal="left" wrapText="1"/>
    </xf>
    <xf numFmtId="0" fontId="15" fillId="0" borderId="0" xfId="0" applyFont="1" applyAlignment="1">
      <alignment horizontal="justify" vertical="center" wrapText="1"/>
    </xf>
    <xf numFmtId="0" fontId="3" fillId="0" borderId="39" xfId="0" applyFont="1" applyBorder="1" applyAlignment="1">
      <alignment horizontal="center"/>
    </xf>
    <xf numFmtId="0" fontId="8" fillId="0" borderId="0" xfId="0" applyFont="1" applyAlignment="1">
      <alignment horizontal="justify"/>
    </xf>
    <xf numFmtId="0" fontId="192" fillId="0" borderId="0" xfId="0" applyFont="1" applyAlignment="1">
      <alignment horizontal="center"/>
    </xf>
    <xf numFmtId="0" fontId="202" fillId="0" borderId="0" xfId="0" applyFont="1" applyAlignment="1">
      <alignment horizontal="center"/>
    </xf>
    <xf numFmtId="0" fontId="10" fillId="0" borderId="0" xfId="0" applyFont="1" applyAlignment="1"/>
    <xf numFmtId="0" fontId="201" fillId="0" borderId="0" xfId="0" applyFont="1" applyAlignment="1">
      <alignment horizontal="center" vertical="center"/>
    </xf>
    <xf numFmtId="0" fontId="192" fillId="0" borderId="5" xfId="0" applyFont="1" applyBorder="1" applyAlignment="1">
      <alignment horizontal="center"/>
    </xf>
    <xf numFmtId="0" fontId="203" fillId="41" borderId="1" xfId="0" applyFont="1" applyFill="1" applyBorder="1" applyAlignment="1">
      <alignment horizontal="center" vertical="center" wrapText="1"/>
    </xf>
    <xf numFmtId="0" fontId="203" fillId="41" borderId="1" xfId="0" applyFont="1" applyFill="1" applyBorder="1" applyAlignment="1">
      <alignment horizontal="center" vertical="center"/>
    </xf>
  </cellXfs>
  <cellStyles count="1328">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8" xfId="1100"/>
    <cellStyle name="Normal 2" xfId="1101"/>
    <cellStyle name="Normal 4" xfId="1102"/>
    <cellStyle name="Normal 6" xfId="1103"/>
    <cellStyle name="Normal 7" xfId="1104"/>
    <cellStyle name="Normal 8" xfId="1105"/>
    <cellStyle name="Normal 9" xfId="1106"/>
    <cellStyle name="Normal_Sheet1" xfId="1107"/>
    <cellStyle name="Normal1" xfId="1108"/>
    <cellStyle name="Normale_ PESO ELETTR." xfId="1109"/>
    <cellStyle name="Normalny_Cennik obowiazuje od 06-08-2001 r (1)" xfId="1110"/>
    <cellStyle name="Note" xfId="1111" builtinId="10" customBuiltin="1"/>
    <cellStyle name="Œ…‹æØ‚è [0.00]_laroux" xfId="1112"/>
    <cellStyle name="Œ…‹æØ‚è_laroux" xfId="1113"/>
    <cellStyle name="oft Excel]_x000d_&#10;Comment=open=/f ‚ðw’è‚·‚é‚ÆAƒ†[ƒU[’è‹`ŠÖ”‚ðŠÖ”“\‚è•t‚¯‚Ìˆê——‚É“o˜^‚·‚é‚±‚Æ‚ª‚Å‚«‚Ü‚·B_x000d_&#10;Maximized" xfId="1114"/>
    <cellStyle name="oft Excel]_x000d_&#10;Comment=The open=/f lines load custom functions into the Paste Function list._x000d_&#10;Maximized=2_x000d_&#10;Basics=1_x000d_&#10;A" xfId="1115"/>
    <cellStyle name="oft Excel]_x000d_&#10;Comment=The open=/f lines load custom functions into the Paste Function list._x000d_&#10;Maximized=3_x000d_&#10;Basics=1_x000d_&#10;A" xfId="1116"/>
    <cellStyle name="omma [0]_Mktg Prog" xfId="1117"/>
    <cellStyle name="ormal_Sheet1_1" xfId="1118"/>
    <cellStyle name="Output" xfId="1119" builtinId="21" customBuiltin="1"/>
    <cellStyle name="per.style" xfId="1120"/>
    <cellStyle name="Percent" xfId="1121" builtinId="5"/>
    <cellStyle name="Percent [0]" xfId="1122"/>
    <cellStyle name="Percent [00]" xfId="1123"/>
    <cellStyle name="Percent [2]" xfId="1124"/>
    <cellStyle name="PERCENTAGE" xfId="1125"/>
    <cellStyle name="PrePop Currency (0)" xfId="1126"/>
    <cellStyle name="PrePop Currency (2)" xfId="1127"/>
    <cellStyle name="PrePop Units (0)" xfId="1128"/>
    <cellStyle name="PrePop Units (1)" xfId="1129"/>
    <cellStyle name="PrePop Units (2)" xfId="1130"/>
    <cellStyle name="pricing" xfId="1131"/>
    <cellStyle name="PSChar" xfId="1132"/>
    <cellStyle name="PSHeading" xfId="1133"/>
    <cellStyle name="regstoresfromspecstores" xfId="1134"/>
    <cellStyle name="RevList" xfId="1135"/>
    <cellStyle name="s]_x000d_&#10;spooler=yes_x000d_&#10;load=_x000d_&#10;Beep=yes_x000d_&#10;NullPort=None_x000d_&#10;BorderWidth=3_x000d_&#10;CursorBlinkRate=1200_x000d_&#10;DoubleClickSpeed=452_x000d_&#10;Programs=co" xfId="1136"/>
    <cellStyle name="SAPBEXaggData" xfId="1137"/>
    <cellStyle name="SAPBEXaggDataEmph" xfId="1138"/>
    <cellStyle name="SAPBEXaggItem" xfId="1139"/>
    <cellStyle name="SAPBEXchaText" xfId="1140"/>
    <cellStyle name="SAPBEXexcBad7" xfId="1141"/>
    <cellStyle name="SAPBEXexcBad8" xfId="1142"/>
    <cellStyle name="SAPBEXexcBad9" xfId="1143"/>
    <cellStyle name="SAPBEXexcCritical4" xfId="1144"/>
    <cellStyle name="SAPBEXexcCritical5" xfId="1145"/>
    <cellStyle name="SAPBEXexcCritical6" xfId="1146"/>
    <cellStyle name="SAPBEXexcGood1" xfId="1147"/>
    <cellStyle name="SAPBEXexcGood2" xfId="1148"/>
    <cellStyle name="SAPBEXexcGood3" xfId="1149"/>
    <cellStyle name="SAPBEXfilterDrill" xfId="1150"/>
    <cellStyle name="SAPBEXfilterItem" xfId="1151"/>
    <cellStyle name="SAPBEXfilterText" xfId="1152"/>
    <cellStyle name="SAPBEXformats" xfId="1153"/>
    <cellStyle name="SAPBEXheaderItem" xfId="1154"/>
    <cellStyle name="SAPBEXheaderText" xfId="1155"/>
    <cellStyle name="SAPBEXresData" xfId="1156"/>
    <cellStyle name="SAPBEXresDataEmph" xfId="1157"/>
    <cellStyle name="SAPBEXresItem" xfId="1158"/>
    <cellStyle name="SAPBEXstdData" xfId="1159"/>
    <cellStyle name="SAPBEXstdDataEmph" xfId="1160"/>
    <cellStyle name="SAPBEXstdItem" xfId="1161"/>
    <cellStyle name="SAPBEXtitle" xfId="1162"/>
    <cellStyle name="SAPBEXundefined" xfId="1163"/>
    <cellStyle name="_x0001_sç?" xfId="1164"/>
    <cellStyle name="serJet 1200 Series PCL 6" xfId="1165"/>
    <cellStyle name="SHADEDSTORES" xfId="1166"/>
    <cellStyle name="Sheet Title" xfId="1167"/>
    <cellStyle name="Siêu nối kết_Bang bieu KH thang 62006" xfId="1168"/>
    <cellStyle name="songuyen" xfId="1169"/>
    <cellStyle name="specstores" xfId="1170"/>
    <cellStyle name="Standard_Anpassen der Amortisation" xfId="1171"/>
    <cellStyle name="STTDG" xfId="1172"/>
    <cellStyle name="Style 1" xfId="1173"/>
    <cellStyle name="Style 10" xfId="1174"/>
    <cellStyle name="Style 11" xfId="1175"/>
    <cellStyle name="Style 12" xfId="1176"/>
    <cellStyle name="Style 13" xfId="1177"/>
    <cellStyle name="Style 14" xfId="1178"/>
    <cellStyle name="Style 15" xfId="1179"/>
    <cellStyle name="Style 16" xfId="1180"/>
    <cellStyle name="Style 17" xfId="1181"/>
    <cellStyle name="Style 18" xfId="1182"/>
    <cellStyle name="Style 19" xfId="1183"/>
    <cellStyle name="Style 2" xfId="1184"/>
    <cellStyle name="Style 20" xfId="1185"/>
    <cellStyle name="Style 21" xfId="1186"/>
    <cellStyle name="Style 22" xfId="1187"/>
    <cellStyle name="Style 23" xfId="1188"/>
    <cellStyle name="Style 24" xfId="1189"/>
    <cellStyle name="Style 25" xfId="1190"/>
    <cellStyle name="Style 26" xfId="1191"/>
    <cellStyle name="Style 27" xfId="1192"/>
    <cellStyle name="Style 3" xfId="1193"/>
    <cellStyle name="Style 4" xfId="1194"/>
    <cellStyle name="Style 5" xfId="1195"/>
    <cellStyle name="Style 6" xfId="1196"/>
    <cellStyle name="Style 7" xfId="1197"/>
    <cellStyle name="Style 8" xfId="1198"/>
    <cellStyle name="Style 9" xfId="1199"/>
    <cellStyle name="style_1" xfId="1200"/>
    <cellStyle name="subhead" xfId="1201"/>
    <cellStyle name="Subtotal" xfId="1202"/>
    <cellStyle name="T" xfId="1203"/>
    <cellStyle name="T_BANG LUONG MOI KSDH va KSDC (co phu cap khu vuc)" xfId="1204"/>
    <cellStyle name="T_Book1" xfId="1205"/>
    <cellStyle name="T_Book1_1" xfId="1206"/>
    <cellStyle name="T_Book1_1_Book1" xfId="1207"/>
    <cellStyle name="T_Book1_1_Du toan khao sat(Km458-Km491)" xfId="1208"/>
    <cellStyle name="T_Book1_1_Du toan KS Km458 - Km491" xfId="1209"/>
    <cellStyle name="T_Book1_1_Du toan TL702D2" xfId="1210"/>
    <cellStyle name="T_Book1_1_Khoi luong cac hang muc chi tiet-702" xfId="1211"/>
    <cellStyle name="T_Book1_1_KL" xfId="1212"/>
    <cellStyle name="T_Book1_2" xfId="1213"/>
    <cellStyle name="T_Book1_2_Book1" xfId="1214"/>
    <cellStyle name="T_Book1_Book1" xfId="1215"/>
    <cellStyle name="T_Book1_Book1_1" xfId="1216"/>
    <cellStyle name="T_Book1_Book1_KL" xfId="1217"/>
    <cellStyle name="T_Book1_Du toan khao sat(Km458-Km491)" xfId="1218"/>
    <cellStyle name="T_Book1_Du toan KS Km458 - Km491" xfId="1219"/>
    <cellStyle name="T_Book1_DuongBL(HM LK Q1.07)" xfId="1220"/>
    <cellStyle name="T_Book1_HECO-NR78-Gui a-Vinh(15-5-07)" xfId="1221"/>
    <cellStyle name="T_Book1_Khao sat buoc TKKT QL37 Km356-Km365sau" xfId="1222"/>
    <cellStyle name="T_Book1_Khoi luong cac hang muc chi tiet-702" xfId="1223"/>
    <cellStyle name="T_Book1_KL" xfId="1224"/>
    <cellStyle name="T_Book1_THKLTL702" xfId="1225"/>
    <cellStyle name="T_Cao do mong cong, phai tuyen" xfId="1226"/>
    <cellStyle name="T_Cau Phu Phuong" xfId="1227"/>
    <cellStyle name="T_CDKT" xfId="1228"/>
    <cellStyle name="T_Cost for DD (summary)" xfId="1229"/>
    <cellStyle name="T_denbu" xfId="1230"/>
    <cellStyle name="T_dtTL598G1." xfId="1231"/>
    <cellStyle name="T_Khao sat buoc TKKT QL37 Km356-Km365sau" xfId="1232"/>
    <cellStyle name="T_Khao satD1" xfId="1233"/>
    <cellStyle name="T_Khoi luong cac hang muc chi tiet-702" xfId="1234"/>
    <cellStyle name="T_Kl VL ranh" xfId="1235"/>
    <cellStyle name="T_KLNMD1" xfId="1236"/>
    <cellStyle name="T_QTQuy2-2005" xfId="1237"/>
    <cellStyle name="T_SuoiTon" xfId="1238"/>
    <cellStyle name="T_THKLTL702" xfId="1239"/>
    <cellStyle name="T_Thong ke" xfId="1240"/>
    <cellStyle name="T_tien2004" xfId="1241"/>
    <cellStyle name="T_TKE-ChoDon-sua" xfId="1242"/>
    <cellStyle name="T_Worksheet in D: ... Hoan thien 5goi theo KL cu 28-06 4.Cong 5goi Coc 33-Km1+490.13 Cong coc 33-km1+490.13" xfId="1243"/>
    <cellStyle name="Tan" xfId="1244"/>
    <cellStyle name="td" xfId="1245"/>
    <cellStyle name="tde" xfId="1246"/>
    <cellStyle name="Text Indent A" xfId="1247"/>
    <cellStyle name="Text Indent B" xfId="1248"/>
    <cellStyle name="Text Indent C" xfId="1249"/>
    <cellStyle name="th" xfId="1250"/>
    <cellStyle name="þ_x001d_ð¤_x000c_¯þ_x0014__x000d_¨þU_x0001_À_x0004_ _x0015__x000f__x0001__x0001_" xfId="1251"/>
    <cellStyle name="þ_x001d_ð·_x000c_æþ'_x000d_ßþU_x0001_Ø_x0005_ü_x0014__x0007__x0001__x0001_" xfId="1252"/>
    <cellStyle name="þ_x001d_ðÇ%Uý—&amp;Hý9_x0008_Ÿ s&#10;_x0007__x0001__x0001_" xfId="1253"/>
    <cellStyle name="þ_x001d_ðK_x000c_Fý_x001b__x000d_9ýU_x0001_Ð_x0008_¦)_x0007__x0001__x0001_" xfId="1254"/>
    <cellStyle name="thuong-10" xfId="1255"/>
    <cellStyle name="thuong-11" xfId="1256"/>
    <cellStyle name="Thuyet minh" xfId="1257"/>
    <cellStyle name="tit1" xfId="1258"/>
    <cellStyle name="tit2" xfId="1259"/>
    <cellStyle name="tit3" xfId="1260"/>
    <cellStyle name="tit4" xfId="1261"/>
    <cellStyle name="Title" xfId="1262" builtinId="15" customBuiltin="1"/>
    <cellStyle name="Tongcong" xfId="1263"/>
    <cellStyle name="Total" xfId="1264" builtinId="25" customBuiltin="1"/>
    <cellStyle name="Tuan" xfId="1265"/>
    <cellStyle name="Valuta (0)_CALPREZZ" xfId="1266"/>
    <cellStyle name="Valuta_ PESO ELETTR." xfId="1267"/>
    <cellStyle name="VANG1" xfId="1268"/>
    <cellStyle name="Vidu1" xfId="1269"/>
    <cellStyle name="viet" xfId="1270"/>
    <cellStyle name="viet2" xfId="1271"/>
    <cellStyle name="VN new romanNormal" xfId="1272"/>
    <cellStyle name="Vn Time 13" xfId="1273"/>
    <cellStyle name="Vn Time 14" xfId="1274"/>
    <cellStyle name="VN time new roman" xfId="1275"/>
    <cellStyle name="vn_time" xfId="1276"/>
    <cellStyle name="vnbo" xfId="1277"/>
    <cellStyle name="vnhead1" xfId="1278"/>
    <cellStyle name="vnhead2" xfId="1279"/>
    <cellStyle name="vnhead3" xfId="1280"/>
    <cellStyle name="vnhead4" xfId="1281"/>
    <cellStyle name="vntxt1" xfId="1282"/>
    <cellStyle name="vntxt2" xfId="1283"/>
    <cellStyle name="Währung [0]_Compiling Utility Macros" xfId="1284"/>
    <cellStyle name="Währung_Compiling Utility Macros" xfId="1285"/>
    <cellStyle name="Walutowy [0]_Invoices2001Slovakia" xfId="1286"/>
    <cellStyle name="Walutowy_Invoices2001Slovakia" xfId="1287"/>
    <cellStyle name="Warning Text" xfId="1288" builtinId="11" customBuiltin="1"/>
    <cellStyle name="x" xfId="1289"/>
    <cellStyle name="xan1" xfId="1290"/>
    <cellStyle name="xuan" xfId="1291"/>
    <cellStyle name=" [0.00]_ Att. 1- Cover" xfId="1292"/>
    <cellStyle name="_ Att. 1- Cover" xfId="1293"/>
    <cellStyle name="猄 Att. 1- Cover" xfId="1294"/>
    <cellStyle name="?_ Att. 1- Cover" xfId="1295"/>
    <cellStyle name="똿뗦먛귟 [0.00]_PRODUCT DETAIL Q1" xfId="1296"/>
    <cellStyle name="똿뗦먛귟_PRODUCT DETAIL Q1" xfId="1297"/>
    <cellStyle name="믅됞 [0.00]_PRODUCT DETAIL Q1" xfId="1298"/>
    <cellStyle name="믅됞_PRODUCT DETAIL Q1" xfId="1299"/>
    <cellStyle name="백분율_95" xfId="1300"/>
    <cellStyle name="뷭?_BOOKSHIP" xfId="1301"/>
    <cellStyle name="안건회계법인" xfId="1302"/>
    <cellStyle name="콤마 [ - 유형1" xfId="1303"/>
    <cellStyle name="콤마 [ - 유형2" xfId="1304"/>
    <cellStyle name="콤마 [ - 유형3" xfId="1305"/>
    <cellStyle name="콤마 [ - 유형4" xfId="1306"/>
    <cellStyle name="콤마 [ - 유형5" xfId="1307"/>
    <cellStyle name="콤마 [ - 유형6" xfId="1308"/>
    <cellStyle name="콤마 [ - 유형7" xfId="1309"/>
    <cellStyle name="콤마 [ - 유형8" xfId="1310"/>
    <cellStyle name="콤마 [0]_ 비목별 월별기술 " xfId="1311"/>
    <cellStyle name="콤마_ 비목별 월별기술 " xfId="1312"/>
    <cellStyle name="통화 [0]_1" xfId="1313"/>
    <cellStyle name="통화_1" xfId="1314"/>
    <cellStyle name="표준_ 97년 경영분석(안)" xfId="1315"/>
    <cellStyle name="一般_00Q3902REV.1" xfId="1316"/>
    <cellStyle name="千分位[0]_00Q3902REV.1" xfId="1317"/>
    <cellStyle name="千分位_00Q3902REV.1" xfId="1318"/>
    <cellStyle name="桁区切り [0.00]_BQ" xfId="1319"/>
    <cellStyle name="桁区切り_08-00 NET Summary" xfId="1320"/>
    <cellStyle name="標準_#265_Rebates and Pricing" xfId="1321"/>
    <cellStyle name="貨幣 [0]_00Q3902REV.1" xfId="1322"/>
    <cellStyle name="貨幣[0]_BRE" xfId="1323"/>
    <cellStyle name="貨幣_00Q3902REV.1" xfId="1324"/>
    <cellStyle name="通貨 [0.00]_CONC-1.xls グラフ 1" xfId="1325"/>
    <cellStyle name="通貨_CONC-1.xls グラフ 1" xfId="1326"/>
    <cellStyle name="非表示" xfId="13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row r="27">
          <cell r="C27" t="e">
            <v>#N/A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9"/>
  <sheetViews>
    <sheetView topLeftCell="A16" workbookViewId="0">
      <selection activeCell="F31" sqref="F31"/>
    </sheetView>
  </sheetViews>
  <sheetFormatPr defaultRowHeight="12"/>
  <cols>
    <col min="2" max="2" width="3.42578125" customWidth="1"/>
    <col min="6" max="6" width="14.140625" customWidth="1"/>
    <col min="8" max="8" width="14.140625" customWidth="1"/>
  </cols>
  <sheetData>
    <row r="1" spans="1:9" ht="16.5" thickTop="1">
      <c r="A1" s="85"/>
      <c r="B1" s="86"/>
      <c r="C1" s="86"/>
      <c r="D1" s="86"/>
      <c r="E1" s="86"/>
      <c r="F1" s="86"/>
      <c r="G1" s="86"/>
      <c r="H1" s="86"/>
      <c r="I1" s="87"/>
    </row>
    <row r="2" spans="1:9" ht="15.75">
      <c r="A2" s="258" t="s">
        <v>914</v>
      </c>
      <c r="B2" s="259"/>
      <c r="C2" s="259"/>
      <c r="D2" s="259"/>
      <c r="E2" s="259"/>
      <c r="F2" s="259"/>
      <c r="G2" s="259"/>
      <c r="H2" s="259"/>
      <c r="I2" s="260"/>
    </row>
    <row r="3" spans="1:9" ht="15.75">
      <c r="A3" s="88"/>
      <c r="B3" s="89"/>
      <c r="C3" s="89"/>
      <c r="D3" s="89"/>
      <c r="E3" s="89"/>
      <c r="F3" s="89"/>
      <c r="G3" s="89"/>
      <c r="H3" s="89"/>
      <c r="I3" s="90"/>
    </row>
    <row r="4" spans="1:9" ht="15.75">
      <c r="A4" s="88"/>
      <c r="B4" s="89"/>
      <c r="C4" s="89"/>
      <c r="D4" s="89"/>
      <c r="E4" s="89"/>
      <c r="F4" s="89"/>
      <c r="G4" s="89"/>
      <c r="H4" s="89"/>
      <c r="I4" s="90"/>
    </row>
    <row r="5" spans="1:9" ht="15.75">
      <c r="A5" s="88"/>
      <c r="B5" s="89"/>
      <c r="C5" s="89"/>
      <c r="D5" s="89"/>
      <c r="E5" s="89"/>
      <c r="F5" s="89"/>
      <c r="G5" s="89"/>
      <c r="H5" s="89"/>
      <c r="I5" s="90"/>
    </row>
    <row r="6" spans="1:9" ht="22.5" customHeight="1">
      <c r="A6" s="91"/>
      <c r="B6" s="92" t="s">
        <v>910</v>
      </c>
      <c r="C6" s="89"/>
      <c r="D6" s="89"/>
      <c r="E6" s="89"/>
      <c r="F6" s="89"/>
      <c r="G6" s="89"/>
      <c r="H6" s="89"/>
      <c r="I6" s="90"/>
    </row>
    <row r="7" spans="1:9" ht="22.5" customHeight="1">
      <c r="A7" s="91"/>
      <c r="B7" s="92" t="s">
        <v>548</v>
      </c>
      <c r="C7" s="89"/>
      <c r="D7" s="89"/>
      <c r="E7" s="89"/>
      <c r="F7" s="89"/>
      <c r="G7" s="89"/>
      <c r="H7" s="89"/>
      <c r="I7" s="90"/>
    </row>
    <row r="8" spans="1:9" ht="22.5" customHeight="1">
      <c r="A8" s="91"/>
      <c r="B8" s="92" t="s">
        <v>871</v>
      </c>
      <c r="C8" s="89"/>
      <c r="D8" s="89"/>
      <c r="E8" s="89"/>
      <c r="F8" s="89"/>
      <c r="G8" s="89"/>
      <c r="H8" s="89"/>
      <c r="I8" s="90"/>
    </row>
    <row r="9" spans="1:9" ht="15.75">
      <c r="A9" s="88"/>
      <c r="F9" s="89"/>
      <c r="G9" s="89"/>
      <c r="H9" s="89"/>
      <c r="I9" s="90"/>
    </row>
    <row r="10" spans="1:9" ht="15.75">
      <c r="A10" s="88"/>
      <c r="B10" s="116" t="s">
        <v>272</v>
      </c>
      <c r="C10" s="116"/>
      <c r="D10" s="116"/>
      <c r="E10" s="116"/>
      <c r="F10" s="89"/>
      <c r="G10" s="89"/>
      <c r="H10" s="89"/>
      <c r="I10" s="90"/>
    </row>
    <row r="11" spans="1:9" ht="15.75">
      <c r="A11" s="88"/>
      <c r="B11" s="83"/>
      <c r="C11" s="83"/>
      <c r="D11" s="83"/>
      <c r="E11" s="83"/>
      <c r="F11" s="89"/>
      <c r="G11" s="89"/>
      <c r="H11" s="89"/>
      <c r="I11" s="90"/>
    </row>
    <row r="12" spans="1:9" ht="15.75">
      <c r="A12" s="88"/>
      <c r="B12" s="83"/>
      <c r="C12" s="83"/>
      <c r="D12" s="83"/>
      <c r="E12" s="83"/>
      <c r="F12" s="89"/>
      <c r="G12" s="89"/>
      <c r="H12" s="89"/>
      <c r="I12" s="90"/>
    </row>
    <row r="13" spans="1:9" ht="15.75">
      <c r="A13" s="88"/>
      <c r="B13" s="83"/>
      <c r="C13" s="83"/>
      <c r="D13" s="83"/>
      <c r="E13" s="83"/>
      <c r="F13" s="89"/>
      <c r="G13" s="89"/>
      <c r="H13" s="89"/>
      <c r="I13" s="90"/>
    </row>
    <row r="14" spans="1:9" ht="15.75">
      <c r="A14" s="88"/>
      <c r="B14" s="83"/>
      <c r="C14" s="83"/>
      <c r="D14" s="83"/>
      <c r="E14" s="83"/>
      <c r="F14" s="89"/>
      <c r="G14" s="89"/>
      <c r="H14" s="89"/>
      <c r="I14" s="90"/>
    </row>
    <row r="15" spans="1:9" ht="15.75">
      <c r="A15" s="88"/>
      <c r="B15" s="93"/>
      <c r="C15" s="89"/>
      <c r="D15" s="89"/>
      <c r="E15" s="89"/>
      <c r="F15" s="89"/>
      <c r="G15" s="89"/>
      <c r="H15" s="89"/>
      <c r="I15" s="90"/>
    </row>
    <row r="16" spans="1:9" ht="15.75">
      <c r="A16" s="88"/>
      <c r="B16" s="93"/>
      <c r="C16" s="89"/>
      <c r="D16" s="89"/>
      <c r="E16" s="89"/>
      <c r="F16" s="89"/>
      <c r="G16" s="89"/>
      <c r="H16" s="89"/>
      <c r="I16" s="90"/>
    </row>
    <row r="17" spans="1:9">
      <c r="A17" s="261" t="s">
        <v>912</v>
      </c>
      <c r="B17" s="262"/>
      <c r="C17" s="262"/>
      <c r="D17" s="262"/>
      <c r="E17" s="262"/>
      <c r="F17" s="262"/>
      <c r="G17" s="262"/>
      <c r="H17" s="262"/>
      <c r="I17" s="263"/>
    </row>
    <row r="18" spans="1:9">
      <c r="A18" s="261"/>
      <c r="B18" s="262"/>
      <c r="C18" s="262"/>
      <c r="D18" s="262"/>
      <c r="E18" s="262"/>
      <c r="F18" s="262"/>
      <c r="G18" s="262"/>
      <c r="H18" s="262"/>
      <c r="I18" s="263"/>
    </row>
    <row r="19" spans="1:9" ht="20.25" customHeight="1">
      <c r="A19" s="261"/>
      <c r="B19" s="262"/>
      <c r="C19" s="262"/>
      <c r="D19" s="262"/>
      <c r="E19" s="262"/>
      <c r="F19" s="262"/>
      <c r="G19" s="262"/>
      <c r="H19" s="262"/>
      <c r="I19" s="263"/>
    </row>
    <row r="20" spans="1:9">
      <c r="A20" s="264" t="s">
        <v>913</v>
      </c>
      <c r="B20" s="265"/>
      <c r="C20" s="265"/>
      <c r="D20" s="265"/>
      <c r="E20" s="265"/>
      <c r="F20" s="265"/>
      <c r="G20" s="265"/>
      <c r="H20" s="265"/>
      <c r="I20" s="266"/>
    </row>
    <row r="21" spans="1:9">
      <c r="A21" s="264"/>
      <c r="B21" s="265"/>
      <c r="C21" s="265"/>
      <c r="D21" s="265"/>
      <c r="E21" s="265"/>
      <c r="F21" s="265"/>
      <c r="G21" s="265"/>
      <c r="H21" s="265"/>
      <c r="I21" s="266"/>
    </row>
    <row r="22" spans="1:9" ht="22.5" customHeight="1">
      <c r="A22" s="264"/>
      <c r="B22" s="265"/>
      <c r="C22" s="265"/>
      <c r="D22" s="265"/>
      <c r="E22" s="265"/>
      <c r="F22" s="265"/>
      <c r="G22" s="265"/>
      <c r="H22" s="265"/>
      <c r="I22" s="266"/>
    </row>
    <row r="23" spans="1:9" ht="21.75" customHeight="1">
      <c r="A23" s="267" t="s">
        <v>969</v>
      </c>
      <c r="B23" s="268"/>
      <c r="C23" s="268"/>
      <c r="D23" s="268"/>
      <c r="E23" s="268"/>
      <c r="F23" s="268"/>
      <c r="G23" s="268"/>
      <c r="H23" s="268"/>
      <c r="I23" s="269"/>
    </row>
    <row r="24" spans="1:9" ht="15.75">
      <c r="A24" s="88"/>
      <c r="B24" s="89"/>
      <c r="C24" s="89"/>
      <c r="D24" s="89"/>
      <c r="E24" s="89"/>
      <c r="F24" s="89"/>
      <c r="G24" s="89"/>
      <c r="H24" s="89"/>
      <c r="I24" s="90"/>
    </row>
    <row r="25" spans="1:9" ht="15.75">
      <c r="A25" s="88"/>
      <c r="B25" s="89"/>
      <c r="C25" s="89"/>
      <c r="D25" s="89"/>
      <c r="E25" s="89"/>
      <c r="F25" s="89"/>
      <c r="G25" s="89"/>
      <c r="H25" s="89"/>
      <c r="I25" s="90"/>
    </row>
    <row r="26" spans="1:9" ht="15.75">
      <c r="A26" s="88"/>
      <c r="B26" s="89"/>
      <c r="C26" s="89"/>
      <c r="D26" s="89"/>
      <c r="E26" s="89"/>
      <c r="F26" s="89"/>
      <c r="G26" s="89"/>
      <c r="H26" s="89"/>
      <c r="I26" s="90"/>
    </row>
    <row r="27" spans="1:9" ht="15.75">
      <c r="A27" s="88"/>
      <c r="B27" s="89"/>
      <c r="C27" s="89"/>
      <c r="D27" s="89"/>
      <c r="E27" s="89"/>
      <c r="F27" s="89"/>
      <c r="G27" s="89"/>
      <c r="H27" s="89"/>
      <c r="I27" s="90"/>
    </row>
    <row r="28" spans="1:9" ht="15.75">
      <c r="A28" s="88"/>
      <c r="B28" s="89"/>
      <c r="C28" s="89"/>
      <c r="D28" s="89"/>
      <c r="E28" s="89"/>
      <c r="F28" s="89"/>
      <c r="G28" s="89"/>
      <c r="H28" s="89"/>
      <c r="I28" s="90"/>
    </row>
    <row r="29" spans="1:9" ht="15.75">
      <c r="A29" s="88"/>
      <c r="B29" s="89"/>
      <c r="C29" s="89"/>
      <c r="D29" s="89"/>
      <c r="E29" s="89"/>
      <c r="F29" s="89"/>
      <c r="G29" s="89"/>
      <c r="H29" s="89"/>
      <c r="I29" s="90"/>
    </row>
    <row r="30" spans="1:9" ht="15.75">
      <c r="A30" s="88"/>
      <c r="B30" s="89"/>
      <c r="C30" s="89"/>
      <c r="D30" s="89"/>
      <c r="E30" s="89"/>
      <c r="F30" s="89"/>
      <c r="G30" s="89"/>
      <c r="H30" s="89"/>
      <c r="I30" s="90"/>
    </row>
    <row r="31" spans="1:9" ht="15.75">
      <c r="A31" s="88"/>
      <c r="B31" s="89"/>
      <c r="C31" s="89"/>
      <c r="D31" s="89"/>
      <c r="E31" s="89"/>
      <c r="F31" s="89"/>
      <c r="G31" s="89"/>
      <c r="H31" s="89"/>
      <c r="I31" s="90"/>
    </row>
    <row r="32" spans="1:9" ht="15.75">
      <c r="A32" s="88"/>
      <c r="B32" s="89"/>
      <c r="C32" s="89"/>
      <c r="D32" s="89"/>
      <c r="E32" s="89"/>
      <c r="F32" s="89"/>
      <c r="G32" s="89"/>
      <c r="H32" s="89"/>
      <c r="I32" s="90"/>
    </row>
    <row r="33" spans="1:9" ht="15.75">
      <c r="A33" s="88"/>
      <c r="B33" s="89"/>
      <c r="C33" s="89"/>
      <c r="D33" s="89"/>
      <c r="E33" s="89"/>
      <c r="F33" s="89"/>
      <c r="G33" s="89"/>
      <c r="H33" s="89"/>
      <c r="I33" s="90"/>
    </row>
    <row r="34" spans="1:9" ht="15.75">
      <c r="A34" s="88"/>
      <c r="B34" s="89"/>
      <c r="C34" s="89"/>
      <c r="D34" s="89"/>
      <c r="E34" s="89"/>
      <c r="F34" s="89"/>
      <c r="G34" s="89"/>
      <c r="H34" s="89"/>
      <c r="I34" s="90"/>
    </row>
    <row r="35" spans="1:9" ht="15.75">
      <c r="A35" s="88"/>
      <c r="B35" s="89"/>
      <c r="C35" s="89"/>
      <c r="D35" s="89"/>
      <c r="E35" s="89"/>
      <c r="F35" s="89"/>
      <c r="G35" s="89"/>
      <c r="H35" s="89"/>
      <c r="I35" s="90"/>
    </row>
    <row r="36" spans="1:9" ht="8.25" customHeight="1">
      <c r="A36" s="88"/>
      <c r="B36" s="89"/>
      <c r="C36" s="89"/>
      <c r="D36" s="89"/>
      <c r="E36" s="89"/>
      <c r="F36" s="89"/>
      <c r="G36" s="89"/>
      <c r="H36" s="89"/>
      <c r="I36" s="90"/>
    </row>
    <row r="37" spans="1:9" ht="15.75">
      <c r="A37" s="88"/>
      <c r="B37" s="89"/>
      <c r="C37" s="89"/>
      <c r="D37" s="89"/>
      <c r="E37" s="89"/>
      <c r="F37" s="89"/>
      <c r="G37" s="89"/>
      <c r="H37" s="89"/>
      <c r="I37" s="90"/>
    </row>
    <row r="38" spans="1:9" ht="15.75">
      <c r="A38" s="88"/>
      <c r="B38" s="89"/>
      <c r="C38" s="89"/>
      <c r="D38" s="89"/>
      <c r="E38" s="89"/>
      <c r="F38" s="89"/>
      <c r="G38" s="89"/>
      <c r="H38" s="89"/>
      <c r="I38" s="90"/>
    </row>
    <row r="39" spans="1:9" ht="15.75">
      <c r="A39" s="88"/>
      <c r="B39" s="89"/>
      <c r="C39" s="89"/>
      <c r="D39" s="89"/>
      <c r="E39" s="89"/>
      <c r="F39" s="89"/>
      <c r="G39" s="89"/>
      <c r="H39" s="89"/>
      <c r="I39" s="90"/>
    </row>
    <row r="40" spans="1:9" ht="16.5">
      <c r="A40" s="88"/>
      <c r="B40" s="94"/>
      <c r="C40" s="257" t="s">
        <v>908</v>
      </c>
      <c r="D40" s="257"/>
      <c r="E40" s="257"/>
      <c r="F40" s="95"/>
      <c r="G40" s="95"/>
      <c r="H40" s="96"/>
      <c r="I40" s="90"/>
    </row>
    <row r="41" spans="1:9" ht="23.25" customHeight="1">
      <c r="A41" s="88"/>
      <c r="B41" s="97"/>
      <c r="C41" s="98" t="s">
        <v>909</v>
      </c>
      <c r="D41" s="98"/>
      <c r="E41" s="98"/>
      <c r="F41" s="98"/>
      <c r="G41" s="98" t="s">
        <v>903</v>
      </c>
      <c r="H41" s="99"/>
      <c r="I41" s="90"/>
    </row>
    <row r="42" spans="1:9" ht="23.25" customHeight="1">
      <c r="A42" s="88"/>
      <c r="B42" s="97"/>
      <c r="C42" s="98" t="s">
        <v>911</v>
      </c>
      <c r="D42" s="98"/>
      <c r="E42" s="98"/>
      <c r="F42" s="98"/>
      <c r="G42" s="98" t="s">
        <v>904</v>
      </c>
      <c r="H42" s="99"/>
      <c r="I42" s="90"/>
    </row>
    <row r="43" spans="1:9" ht="23.25" customHeight="1">
      <c r="A43" s="88"/>
      <c r="B43" s="97"/>
      <c r="C43" s="100" t="s">
        <v>902</v>
      </c>
      <c r="D43" s="98"/>
      <c r="E43" s="98"/>
      <c r="F43" s="98"/>
      <c r="G43" s="98" t="s">
        <v>215</v>
      </c>
      <c r="H43" s="99"/>
      <c r="I43" s="90"/>
    </row>
    <row r="44" spans="1:9" ht="22.5" customHeight="1">
      <c r="A44" s="88"/>
      <c r="B44" s="97"/>
      <c r="C44" s="98" t="s">
        <v>907</v>
      </c>
      <c r="D44" s="98"/>
      <c r="E44" s="98"/>
      <c r="F44" s="98"/>
      <c r="G44" s="98" t="s">
        <v>905</v>
      </c>
      <c r="H44" s="99"/>
      <c r="I44" s="90"/>
    </row>
    <row r="45" spans="1:9" ht="23.25" hidden="1" customHeight="1">
      <c r="A45" s="88"/>
      <c r="B45" s="97"/>
      <c r="C45" s="98" t="s">
        <v>616</v>
      </c>
      <c r="D45" s="101"/>
      <c r="E45" s="101"/>
      <c r="F45" s="101"/>
      <c r="G45" s="98" t="s">
        <v>615</v>
      </c>
      <c r="H45" s="99"/>
      <c r="I45" s="90"/>
    </row>
    <row r="46" spans="1:9" ht="23.25" hidden="1" customHeight="1">
      <c r="A46" s="88"/>
      <c r="B46" s="97"/>
      <c r="C46" s="98" t="s">
        <v>617</v>
      </c>
      <c r="D46" s="101"/>
      <c r="E46" s="101"/>
      <c r="F46" s="101"/>
      <c r="G46" s="98" t="s">
        <v>618</v>
      </c>
      <c r="H46" s="99"/>
      <c r="I46" s="90"/>
    </row>
    <row r="47" spans="1:9" ht="23.25" hidden="1" customHeight="1">
      <c r="A47" s="88"/>
      <c r="B47" s="97"/>
      <c r="C47" s="98" t="s">
        <v>869</v>
      </c>
      <c r="D47" s="98"/>
      <c r="E47" s="98"/>
      <c r="F47" s="98"/>
      <c r="G47" s="98" t="s">
        <v>870</v>
      </c>
      <c r="H47" s="99"/>
      <c r="I47" s="90"/>
    </row>
    <row r="48" spans="1:9" ht="23.25" customHeight="1">
      <c r="A48" s="88"/>
      <c r="B48" s="102"/>
      <c r="C48" s="103"/>
      <c r="D48" s="103"/>
      <c r="E48" s="103"/>
      <c r="F48" s="103"/>
      <c r="G48" s="103"/>
      <c r="H48" s="104"/>
      <c r="I48" s="90"/>
    </row>
    <row r="49" spans="1:9" ht="23.25" customHeight="1" thickBot="1">
      <c r="A49" s="105"/>
      <c r="B49" s="106"/>
      <c r="C49" s="106"/>
      <c r="D49" s="106"/>
      <c r="E49" s="106"/>
      <c r="F49" s="106"/>
      <c r="G49" s="106"/>
      <c r="H49" s="106"/>
      <c r="I49" s="107"/>
    </row>
  </sheetData>
  <mergeCells count="5">
    <mergeCell ref="C40:E40"/>
    <mergeCell ref="A2:I2"/>
    <mergeCell ref="A17:I19"/>
    <mergeCell ref="A20:I22"/>
    <mergeCell ref="A23:I23"/>
  </mergeCells>
  <phoneticPr fontId="5"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G121"/>
  <sheetViews>
    <sheetView showZeros="0" view="pageBreakPreview" zoomScale="115" workbookViewId="0">
      <selection activeCell="B17" sqref="B17"/>
    </sheetView>
  </sheetViews>
  <sheetFormatPr defaultRowHeight="12"/>
  <cols>
    <col min="1" max="1" width="50" style="22" customWidth="1"/>
    <col min="2" max="2" width="10" style="22" customWidth="1"/>
    <col min="3" max="3" width="9.140625" style="22"/>
    <col min="4" max="5" width="15.140625" style="22" customWidth="1"/>
    <col min="6" max="6" width="15.5703125" style="22" bestFit="1" customWidth="1"/>
    <col min="7" max="7" width="14.5703125" style="33" customWidth="1"/>
    <col min="8" max="16384" width="9.140625" style="22"/>
  </cols>
  <sheetData>
    <row r="1" spans="1:6" ht="20.25">
      <c r="A1" s="20" t="s">
        <v>199</v>
      </c>
      <c r="B1" s="272" t="s">
        <v>202</v>
      </c>
      <c r="C1" s="272"/>
      <c r="D1" s="272"/>
      <c r="E1" s="21"/>
    </row>
    <row r="2" spans="1:6">
      <c r="A2" s="274" t="s">
        <v>491</v>
      </c>
      <c r="B2" s="274"/>
      <c r="C2" s="23" t="s">
        <v>958</v>
      </c>
      <c r="D2" s="23"/>
      <c r="E2" s="21"/>
    </row>
    <row r="3" spans="1:6">
      <c r="A3" s="274" t="s">
        <v>200</v>
      </c>
      <c r="B3" s="274"/>
      <c r="C3" s="23"/>
      <c r="D3" s="23"/>
      <c r="E3" s="21"/>
    </row>
    <row r="4" spans="1:6">
      <c r="A4" s="23"/>
      <c r="B4" s="23"/>
      <c r="C4" s="274" t="s">
        <v>201</v>
      </c>
      <c r="D4" s="274"/>
      <c r="E4" s="21"/>
    </row>
    <row r="5" spans="1:6" ht="20.100000000000001" customHeight="1">
      <c r="A5" s="273" t="s">
        <v>915</v>
      </c>
      <c r="B5" s="274"/>
      <c r="C5" s="274"/>
      <c r="D5" s="274"/>
      <c r="E5" s="21"/>
    </row>
    <row r="6" spans="1:6" ht="4.5" customHeight="1">
      <c r="A6" s="21"/>
      <c r="B6" s="21"/>
      <c r="C6" s="21"/>
      <c r="D6" s="21"/>
      <c r="E6" s="21"/>
    </row>
    <row r="7" spans="1:6" ht="24">
      <c r="A7" s="24" t="s">
        <v>916</v>
      </c>
      <c r="B7" s="25" t="s">
        <v>497</v>
      </c>
      <c r="C7" s="25" t="s">
        <v>198</v>
      </c>
      <c r="D7" s="25" t="s">
        <v>535</v>
      </c>
      <c r="E7" s="25" t="s">
        <v>1</v>
      </c>
      <c r="F7" s="26"/>
    </row>
    <row r="8" spans="1:6" ht="19.5" customHeight="1">
      <c r="A8" s="27" t="s">
        <v>2</v>
      </c>
      <c r="B8" s="27"/>
      <c r="C8" s="27"/>
      <c r="D8" s="122">
        <f>+D9</f>
        <v>19484861827</v>
      </c>
      <c r="E8" s="122">
        <f>+E9</f>
        <v>36116283905</v>
      </c>
    </row>
    <row r="9" spans="1:6" ht="19.5" customHeight="1">
      <c r="A9" s="28" t="s">
        <v>3</v>
      </c>
      <c r="B9" s="28" t="s">
        <v>4</v>
      </c>
      <c r="C9" s="28"/>
      <c r="D9" s="29">
        <f>+D10+D13+D16+D23+D26</f>
        <v>19484861827</v>
      </c>
      <c r="E9" s="29">
        <f>+E10+E13+E16+E23+E26</f>
        <v>36116283905</v>
      </c>
    </row>
    <row r="10" spans="1:6" ht="19.5" customHeight="1">
      <c r="A10" s="28" t="s">
        <v>5</v>
      </c>
      <c r="B10" s="28" t="s">
        <v>6</v>
      </c>
      <c r="C10" s="28"/>
      <c r="D10" s="30">
        <f>SUM(D11:D12)</f>
        <v>2555390600</v>
      </c>
      <c r="E10" s="30">
        <f>SUM(E11:E12)</f>
        <v>4173664605</v>
      </c>
    </row>
    <row r="11" spans="1:6" ht="19.5" customHeight="1">
      <c r="A11" s="31" t="s">
        <v>7</v>
      </c>
      <c r="B11" s="31" t="s">
        <v>8</v>
      </c>
      <c r="C11" s="31" t="s">
        <v>203</v>
      </c>
      <c r="D11" s="123">
        <f>+'Thuyết Minh'!G149</f>
        <v>2555390600</v>
      </c>
      <c r="E11" s="123">
        <f>+'Thuyết Minh'!H149</f>
        <v>4173664605</v>
      </c>
    </row>
    <row r="12" spans="1:6" ht="19.5" customHeight="1">
      <c r="A12" s="31" t="s">
        <v>9</v>
      </c>
      <c r="B12" s="31" t="s">
        <v>10</v>
      </c>
      <c r="C12" s="31"/>
      <c r="D12" s="123"/>
      <c r="E12" s="123"/>
    </row>
    <row r="13" spans="1:6" ht="19.5" customHeight="1">
      <c r="A13" s="28" t="s">
        <v>11</v>
      </c>
      <c r="B13" s="28" t="s">
        <v>12</v>
      </c>
      <c r="C13" s="28"/>
      <c r="D13" s="30">
        <f>SUM(D14:D15)</f>
        <v>0</v>
      </c>
      <c r="E13" s="30">
        <f>SUM(E14:E15)</f>
        <v>15000000000</v>
      </c>
    </row>
    <row r="14" spans="1:6" ht="19.5" customHeight="1">
      <c r="A14" s="31" t="s">
        <v>13</v>
      </c>
      <c r="B14" s="31" t="s">
        <v>14</v>
      </c>
      <c r="C14" s="31" t="s">
        <v>204</v>
      </c>
      <c r="D14" s="123">
        <f>+'Thuyết Minh'!G153</f>
        <v>0</v>
      </c>
      <c r="E14" s="123">
        <f>+'Thuyết Minh'!H153</f>
        <v>15000000000</v>
      </c>
    </row>
    <row r="15" spans="1:6" ht="19.5" customHeight="1">
      <c r="A15" s="31" t="s">
        <v>15</v>
      </c>
      <c r="B15" s="31" t="s">
        <v>16</v>
      </c>
      <c r="C15" s="31"/>
      <c r="D15" s="123"/>
      <c r="E15" s="123"/>
    </row>
    <row r="16" spans="1:6" ht="19.5" customHeight="1">
      <c r="A16" s="28" t="s">
        <v>17</v>
      </c>
      <c r="B16" s="28" t="s">
        <v>18</v>
      </c>
      <c r="C16" s="28"/>
      <c r="D16" s="30">
        <f>SUM(D17:D22)</f>
        <v>4529853300</v>
      </c>
      <c r="E16" s="30">
        <f>SUM(E17:E22)</f>
        <v>3428707915</v>
      </c>
    </row>
    <row r="17" spans="1:6" ht="19.5" customHeight="1">
      <c r="A17" s="31" t="s">
        <v>19</v>
      </c>
      <c r="B17" s="31" t="s">
        <v>20</v>
      </c>
      <c r="C17" s="31"/>
      <c r="D17" s="123">
        <v>2381929073</v>
      </c>
      <c r="E17" s="123">
        <v>1866746370</v>
      </c>
    </row>
    <row r="18" spans="1:6" ht="19.5" customHeight="1">
      <c r="A18" s="31" t="s">
        <v>21</v>
      </c>
      <c r="B18" s="31" t="s">
        <v>22</v>
      </c>
      <c r="C18" s="31"/>
      <c r="D18" s="123">
        <v>1657358500</v>
      </c>
      <c r="E18" s="123">
        <v>213858500</v>
      </c>
    </row>
    <row r="19" spans="1:6" ht="19.5" customHeight="1">
      <c r="A19" s="31" t="s">
        <v>23</v>
      </c>
      <c r="B19" s="31" t="s">
        <v>24</v>
      </c>
      <c r="C19" s="31"/>
      <c r="D19" s="123"/>
      <c r="E19" s="123"/>
    </row>
    <row r="20" spans="1:6" ht="19.5" customHeight="1">
      <c r="A20" s="31" t="s">
        <v>25</v>
      </c>
      <c r="B20" s="31" t="s">
        <v>26</v>
      </c>
      <c r="C20" s="31"/>
      <c r="D20" s="123"/>
      <c r="E20" s="123"/>
    </row>
    <row r="21" spans="1:6" ht="19.5" customHeight="1">
      <c r="A21" s="31" t="s">
        <v>27</v>
      </c>
      <c r="B21" s="31" t="s">
        <v>28</v>
      </c>
      <c r="C21" s="31" t="s">
        <v>205</v>
      </c>
      <c r="D21" s="123">
        <f>+'Thuyết Minh'!G159</f>
        <v>490565727</v>
      </c>
      <c r="E21" s="123">
        <f>+'Thuyết Minh'!H159</f>
        <v>1348103045</v>
      </c>
      <c r="F21" s="117"/>
    </row>
    <row r="22" spans="1:6" ht="19.5" customHeight="1">
      <c r="A22" s="31" t="s">
        <v>29</v>
      </c>
      <c r="B22" s="31" t="s">
        <v>30</v>
      </c>
      <c r="C22" s="31"/>
      <c r="D22" s="31"/>
      <c r="E22" s="31"/>
    </row>
    <row r="23" spans="1:6" ht="19.5" customHeight="1">
      <c r="A23" s="28" t="s">
        <v>31</v>
      </c>
      <c r="B23" s="28" t="s">
        <v>32</v>
      </c>
      <c r="C23" s="28"/>
      <c r="D23" s="30">
        <f>SUM(D24:D25)</f>
        <v>10200007107</v>
      </c>
      <c r="E23" s="30">
        <f>SUM(E24:E25)</f>
        <v>10503446762</v>
      </c>
    </row>
    <row r="24" spans="1:6" ht="19.5" customHeight="1">
      <c r="A24" s="31" t="s">
        <v>33</v>
      </c>
      <c r="B24" s="31" t="s">
        <v>34</v>
      </c>
      <c r="C24" s="31" t="s">
        <v>206</v>
      </c>
      <c r="D24" s="123">
        <f>+'Thuyết Minh'!G164</f>
        <v>10200007107</v>
      </c>
      <c r="E24" s="123">
        <f>+'Thuyết Minh'!H164</f>
        <v>10503446762</v>
      </c>
      <c r="F24" s="33"/>
    </row>
    <row r="25" spans="1:6" ht="19.5" customHeight="1">
      <c r="A25" s="31" t="s">
        <v>35</v>
      </c>
      <c r="B25" s="31" t="s">
        <v>36</v>
      </c>
      <c r="C25" s="31"/>
      <c r="D25" s="123"/>
      <c r="E25" s="123"/>
    </row>
    <row r="26" spans="1:6" ht="19.5" customHeight="1">
      <c r="A26" s="28" t="s">
        <v>498</v>
      </c>
      <c r="B26" s="28" t="s">
        <v>37</v>
      </c>
      <c r="C26" s="28"/>
      <c r="D26" s="30">
        <f>SUM(D27:D30)</f>
        <v>2199610820</v>
      </c>
      <c r="E26" s="30">
        <f>SUM(E27:E30)</f>
        <v>3010464623</v>
      </c>
    </row>
    <row r="27" spans="1:6" ht="19.5" customHeight="1">
      <c r="A27" s="31" t="s">
        <v>38</v>
      </c>
      <c r="B27" s="31" t="s">
        <v>39</v>
      </c>
      <c r="C27" s="31"/>
      <c r="D27" s="123">
        <v>2199610820</v>
      </c>
      <c r="E27" s="123">
        <v>1533210190</v>
      </c>
    </row>
    <row r="28" spans="1:6" ht="19.5" customHeight="1">
      <c r="A28" s="31" t="s">
        <v>40</v>
      </c>
      <c r="B28" s="31" t="s">
        <v>41</v>
      </c>
      <c r="C28" s="28"/>
      <c r="D28" s="123"/>
      <c r="E28" s="123"/>
    </row>
    <row r="29" spans="1:6" ht="19.5" customHeight="1">
      <c r="A29" s="31" t="s">
        <v>42</v>
      </c>
      <c r="B29" s="31" t="s">
        <v>43</v>
      </c>
      <c r="C29" s="31" t="s">
        <v>207</v>
      </c>
      <c r="D29" s="123"/>
      <c r="E29" s="123">
        <v>945834021</v>
      </c>
    </row>
    <row r="30" spans="1:6" ht="19.5" customHeight="1">
      <c r="A30" s="31" t="s">
        <v>44</v>
      </c>
      <c r="B30" s="31" t="s">
        <v>45</v>
      </c>
      <c r="C30" s="31"/>
      <c r="D30" s="123"/>
      <c r="E30" s="123">
        <v>531420412</v>
      </c>
    </row>
    <row r="31" spans="1:6" ht="19.5" customHeight="1">
      <c r="A31" s="28" t="s">
        <v>46</v>
      </c>
      <c r="B31" s="28" t="s">
        <v>47</v>
      </c>
      <c r="C31" s="28"/>
      <c r="D31" s="29">
        <f>+D32+D38+D49+D52+D57</f>
        <v>255015952597</v>
      </c>
      <c r="E31" s="29">
        <f>+E32+E38+E49+E52+E57</f>
        <v>249869029385</v>
      </c>
    </row>
    <row r="32" spans="1:6" ht="19.5" customHeight="1">
      <c r="A32" s="28" t="s">
        <v>48</v>
      </c>
      <c r="B32" s="28" t="s">
        <v>49</v>
      </c>
      <c r="C32" s="28"/>
      <c r="D32" s="28">
        <v>0</v>
      </c>
      <c r="E32" s="28">
        <v>0</v>
      </c>
    </row>
    <row r="33" spans="1:5" ht="19.5" customHeight="1">
      <c r="A33" s="31" t="s">
        <v>50</v>
      </c>
      <c r="B33" s="31" t="s">
        <v>51</v>
      </c>
      <c r="C33" s="31"/>
      <c r="D33" s="31">
        <v>0</v>
      </c>
      <c r="E33" s="31">
        <v>0</v>
      </c>
    </row>
    <row r="34" spans="1:5" ht="19.5" customHeight="1">
      <c r="A34" s="31" t="s">
        <v>52</v>
      </c>
      <c r="B34" s="31" t="s">
        <v>53</v>
      </c>
      <c r="C34" s="31"/>
      <c r="D34" s="31">
        <v>0</v>
      </c>
      <c r="E34" s="31">
        <v>0</v>
      </c>
    </row>
    <row r="35" spans="1:5" ht="19.5" customHeight="1">
      <c r="A35" s="31" t="s">
        <v>54</v>
      </c>
      <c r="B35" s="31" t="s">
        <v>55</v>
      </c>
      <c r="C35" s="31"/>
      <c r="D35" s="31">
        <v>0</v>
      </c>
      <c r="E35" s="31">
        <v>0</v>
      </c>
    </row>
    <row r="36" spans="1:5" ht="19.5" customHeight="1">
      <c r="A36" s="31" t="s">
        <v>56</v>
      </c>
      <c r="B36" s="31" t="s">
        <v>57</v>
      </c>
      <c r="C36" s="31"/>
      <c r="D36" s="31">
        <v>0</v>
      </c>
      <c r="E36" s="31">
        <v>0</v>
      </c>
    </row>
    <row r="37" spans="1:5" ht="19.5" customHeight="1">
      <c r="A37" s="31" t="s">
        <v>58</v>
      </c>
      <c r="B37" s="31" t="s">
        <v>59</v>
      </c>
      <c r="C37" s="31"/>
      <c r="D37" s="31">
        <v>0</v>
      </c>
      <c r="E37" s="31">
        <v>0</v>
      </c>
    </row>
    <row r="38" spans="1:5" ht="19.5" customHeight="1">
      <c r="A38" s="28" t="s">
        <v>499</v>
      </c>
      <c r="B38" s="28" t="s">
        <v>60</v>
      </c>
      <c r="C38" s="28"/>
      <c r="D38" s="30">
        <f>+D39+D42+D45+D48</f>
        <v>233677296338</v>
      </c>
      <c r="E38" s="30">
        <f>+E39+E42+E45+E48</f>
        <v>229230075387</v>
      </c>
    </row>
    <row r="39" spans="1:5" ht="19.5" customHeight="1">
      <c r="A39" s="28" t="s">
        <v>61</v>
      </c>
      <c r="B39" s="28" t="s">
        <v>62</v>
      </c>
      <c r="C39" s="28" t="s">
        <v>561</v>
      </c>
      <c r="D39" s="30">
        <f>SUM(D40:D41)</f>
        <v>195951692743</v>
      </c>
      <c r="E39" s="30">
        <f>SUM(E40:E41)</f>
        <v>195112377190</v>
      </c>
    </row>
    <row r="40" spans="1:5" ht="19.5" customHeight="1">
      <c r="A40" s="31" t="s">
        <v>63</v>
      </c>
      <c r="B40" s="31" t="s">
        <v>64</v>
      </c>
      <c r="C40" s="31"/>
      <c r="D40" s="123">
        <f>+'Thuyết Minh'!H186</f>
        <v>277399408660</v>
      </c>
      <c r="E40" s="123">
        <f>+'Thuyết Minh'!H179</f>
        <v>265137326257</v>
      </c>
    </row>
    <row r="41" spans="1:5" ht="19.5" customHeight="1">
      <c r="A41" s="31" t="s">
        <v>65</v>
      </c>
      <c r="B41" s="31" t="s">
        <v>66</v>
      </c>
      <c r="C41" s="31"/>
      <c r="D41" s="123">
        <f>-'Thuyết Minh'!H194</f>
        <v>-81447715917</v>
      </c>
      <c r="E41" s="123">
        <f>-'Thuyết Minh'!H188</f>
        <v>-70024949067</v>
      </c>
    </row>
    <row r="42" spans="1:5" ht="19.5" customHeight="1">
      <c r="A42" s="28" t="s">
        <v>67</v>
      </c>
      <c r="B42" s="28" t="s">
        <v>68</v>
      </c>
      <c r="C42" s="28" t="s">
        <v>562</v>
      </c>
      <c r="D42" s="30">
        <f>SUM(D43:D44)</f>
        <v>37710640108</v>
      </c>
      <c r="E42" s="30">
        <f>SUM(E43:E44)</f>
        <v>28970550033</v>
      </c>
    </row>
    <row r="43" spans="1:5" ht="19.5" customHeight="1">
      <c r="A43" s="31" t="s">
        <v>63</v>
      </c>
      <c r="B43" s="31" t="s">
        <v>69</v>
      </c>
      <c r="C43" s="31"/>
      <c r="D43" s="123">
        <f>+'Thuyết Minh'!H208</f>
        <v>53427800449</v>
      </c>
      <c r="E43" s="123">
        <f>+'Thuyết Minh'!H202</f>
        <v>40512222722</v>
      </c>
    </row>
    <row r="44" spans="1:5" ht="19.5" customHeight="1">
      <c r="A44" s="31" t="s">
        <v>65</v>
      </c>
      <c r="B44" s="31" t="s">
        <v>70</v>
      </c>
      <c r="C44" s="31"/>
      <c r="D44" s="123">
        <f>-'Thuyết Minh'!H216</f>
        <v>-15717160341</v>
      </c>
      <c r="E44" s="123">
        <f>-'Thuyết Minh'!H210</f>
        <v>-11541672689</v>
      </c>
    </row>
    <row r="45" spans="1:5" ht="19.5" customHeight="1">
      <c r="A45" s="28" t="s">
        <v>71</v>
      </c>
      <c r="B45" s="28" t="s">
        <v>72</v>
      </c>
      <c r="C45" s="28" t="s">
        <v>208</v>
      </c>
      <c r="D45" s="30">
        <f>SUM(D46:D47)</f>
        <v>14963487</v>
      </c>
      <c r="E45" s="30">
        <f>SUM(E46:E47)</f>
        <v>24963487</v>
      </c>
    </row>
    <row r="46" spans="1:5" ht="19.5" customHeight="1">
      <c r="A46" s="31" t="s">
        <v>63</v>
      </c>
      <c r="B46" s="31" t="s">
        <v>73</v>
      </c>
      <c r="C46" s="31"/>
      <c r="D46" s="123">
        <f>+'Thuyết Minh'!H231</f>
        <v>75000000</v>
      </c>
      <c r="E46" s="123">
        <f>+'Thuyết Minh'!H224</f>
        <v>75000000</v>
      </c>
    </row>
    <row r="47" spans="1:5" ht="19.5" customHeight="1">
      <c r="A47" s="31" t="s">
        <v>65</v>
      </c>
      <c r="B47" s="31" t="s">
        <v>74</v>
      </c>
      <c r="C47" s="31"/>
      <c r="D47" s="123">
        <f>-'Thuyết Minh'!H238</f>
        <v>-60036513</v>
      </c>
      <c r="E47" s="123">
        <f>-'Thuyết Minh'!H233</f>
        <v>-50036513</v>
      </c>
    </row>
    <row r="48" spans="1:5" ht="19.5" customHeight="1">
      <c r="A48" s="28" t="s">
        <v>75</v>
      </c>
      <c r="B48" s="28" t="s">
        <v>76</v>
      </c>
      <c r="C48" s="28" t="s">
        <v>209</v>
      </c>
      <c r="D48" s="30">
        <f>+'Thuyết Minh'!G249</f>
        <v>0</v>
      </c>
      <c r="E48" s="30">
        <f>+'Thuyết Minh'!H249</f>
        <v>5122184677</v>
      </c>
    </row>
    <row r="49" spans="1:6" ht="19.5" customHeight="1">
      <c r="A49" s="28" t="s">
        <v>77</v>
      </c>
      <c r="B49" s="28" t="s">
        <v>78</v>
      </c>
      <c r="C49" s="28"/>
      <c r="D49" s="28">
        <v>0</v>
      </c>
      <c r="E49" s="28">
        <v>0</v>
      </c>
    </row>
    <row r="50" spans="1:6" ht="19.5" customHeight="1">
      <c r="A50" s="31" t="s">
        <v>63</v>
      </c>
      <c r="B50" s="31" t="s">
        <v>79</v>
      </c>
      <c r="C50" s="31"/>
      <c r="D50" s="31">
        <v>0</v>
      </c>
      <c r="E50" s="31">
        <v>0</v>
      </c>
    </row>
    <row r="51" spans="1:6" ht="19.5" customHeight="1">
      <c r="A51" s="31" t="s">
        <v>65</v>
      </c>
      <c r="B51" s="31" t="s">
        <v>80</v>
      </c>
      <c r="C51" s="31"/>
      <c r="D51" s="31">
        <v>0</v>
      </c>
      <c r="E51" s="31">
        <v>0</v>
      </c>
    </row>
    <row r="52" spans="1:6" ht="19.5" customHeight="1">
      <c r="A52" s="28" t="s">
        <v>81</v>
      </c>
      <c r="B52" s="28" t="s">
        <v>82</v>
      </c>
      <c r="C52" s="31" t="s">
        <v>210</v>
      </c>
      <c r="D52" s="30">
        <f>SUM(D53:D56)</f>
        <v>17332570000</v>
      </c>
      <c r="E52" s="30">
        <f>SUM(E53:E56)</f>
        <v>17332570000</v>
      </c>
    </row>
    <row r="53" spans="1:6" ht="19.5" customHeight="1">
      <c r="A53" s="31" t="s">
        <v>501</v>
      </c>
      <c r="B53" s="31" t="s">
        <v>83</v>
      </c>
      <c r="C53" s="31"/>
      <c r="D53" s="123"/>
      <c r="E53" s="123"/>
    </row>
    <row r="54" spans="1:6" ht="19.5" customHeight="1">
      <c r="A54" s="31" t="s">
        <v>500</v>
      </c>
      <c r="B54" s="31" t="s">
        <v>84</v>
      </c>
      <c r="C54" s="31"/>
      <c r="D54" s="123">
        <f>+'Thuyết Minh'!F258</f>
        <v>17332570000</v>
      </c>
      <c r="E54" s="123">
        <f>+'Thuyết Minh'!H258</f>
        <v>17332570000</v>
      </c>
    </row>
    <row r="55" spans="1:6" ht="19.5" customHeight="1">
      <c r="A55" s="31" t="s">
        <v>85</v>
      </c>
      <c r="B55" s="31" t="s">
        <v>86</v>
      </c>
      <c r="C55" s="31"/>
      <c r="D55" s="31"/>
      <c r="E55" s="31"/>
    </row>
    <row r="56" spans="1:6" ht="19.5" customHeight="1">
      <c r="A56" s="31" t="s">
        <v>87</v>
      </c>
      <c r="B56" s="31" t="s">
        <v>88</v>
      </c>
      <c r="C56" s="31"/>
      <c r="D56" s="123"/>
      <c r="E56" s="123"/>
    </row>
    <row r="57" spans="1:6" ht="19.5" customHeight="1">
      <c r="A57" s="28" t="s">
        <v>89</v>
      </c>
      <c r="B57" s="28" t="s">
        <v>90</v>
      </c>
      <c r="C57" s="28"/>
      <c r="D57" s="30">
        <f>SUM(D58:D61)</f>
        <v>4006086259</v>
      </c>
      <c r="E57" s="30">
        <f>SUM(E58:E61)</f>
        <v>3306383998</v>
      </c>
    </row>
    <row r="58" spans="1:6" ht="19.5" customHeight="1">
      <c r="A58" s="31" t="s">
        <v>91</v>
      </c>
      <c r="B58" s="31" t="s">
        <v>92</v>
      </c>
      <c r="C58" s="31" t="s">
        <v>211</v>
      </c>
      <c r="D58" s="123">
        <f>+'Thuyết Minh'!G261</f>
        <v>1067441629</v>
      </c>
      <c r="E58" s="123">
        <f>+'Thuyết Minh'!H261</f>
        <v>1625012095</v>
      </c>
    </row>
    <row r="59" spans="1:6" ht="19.5" customHeight="1">
      <c r="A59" s="31" t="s">
        <v>93</v>
      </c>
      <c r="B59" s="31" t="s">
        <v>94</v>
      </c>
      <c r="C59" s="31"/>
      <c r="D59" s="123">
        <v>0</v>
      </c>
      <c r="E59" s="123">
        <v>0</v>
      </c>
    </row>
    <row r="60" spans="1:6" ht="19.5" customHeight="1">
      <c r="A60" s="31" t="s">
        <v>95</v>
      </c>
      <c r="B60" s="31" t="s">
        <v>96</v>
      </c>
      <c r="C60" s="31"/>
      <c r="D60" s="123">
        <v>2938644630</v>
      </c>
      <c r="E60" s="123">
        <v>1681371903</v>
      </c>
    </row>
    <row r="61" spans="1:6" ht="19.5" customHeight="1">
      <c r="A61" s="28" t="s">
        <v>97</v>
      </c>
      <c r="B61" s="28" t="s">
        <v>98</v>
      </c>
      <c r="C61" s="28"/>
      <c r="D61" s="28">
        <v>0</v>
      </c>
      <c r="E61" s="28">
        <v>0</v>
      </c>
    </row>
    <row r="62" spans="1:6" ht="19.5" customHeight="1">
      <c r="A62" s="28" t="s">
        <v>99</v>
      </c>
      <c r="B62" s="28" t="s">
        <v>100</v>
      </c>
      <c r="C62" s="28"/>
      <c r="D62" s="29">
        <f>+D8+D31</f>
        <v>274500814424</v>
      </c>
      <c r="E62" s="29">
        <f>+E31+E8</f>
        <v>285985313290</v>
      </c>
      <c r="F62" s="117"/>
    </row>
    <row r="63" spans="1:6" ht="19.5" customHeight="1">
      <c r="A63" s="28" t="s">
        <v>101</v>
      </c>
      <c r="B63" s="28"/>
      <c r="C63" s="28"/>
      <c r="D63" s="29">
        <f>+D64+D87</f>
        <v>274500814423.91998</v>
      </c>
      <c r="E63" s="29">
        <f>+E64+E87</f>
        <v>285985313290</v>
      </c>
    </row>
    <row r="64" spans="1:6" ht="19.5" customHeight="1">
      <c r="A64" s="28" t="s">
        <v>102</v>
      </c>
      <c r="B64" s="28" t="s">
        <v>103</v>
      </c>
      <c r="C64" s="28"/>
      <c r="D64" s="29">
        <f>+D65+D77</f>
        <v>142034536118</v>
      </c>
      <c r="E64" s="29">
        <f>+E65+E77</f>
        <v>161015209971</v>
      </c>
    </row>
    <row r="65" spans="1:6" ht="19.5" customHeight="1">
      <c r="A65" s="28" t="s">
        <v>104</v>
      </c>
      <c r="B65" s="28" t="s">
        <v>105</v>
      </c>
      <c r="C65" s="28"/>
      <c r="D65" s="30">
        <f>SUM(D66:D76)</f>
        <v>43830617693</v>
      </c>
      <c r="E65" s="30">
        <f>SUM(E66:E76)</f>
        <v>48160619780</v>
      </c>
    </row>
    <row r="66" spans="1:6" ht="19.5" customHeight="1">
      <c r="A66" s="31" t="s">
        <v>106</v>
      </c>
      <c r="B66" s="31" t="s">
        <v>107</v>
      </c>
      <c r="C66" s="31" t="s">
        <v>563</v>
      </c>
      <c r="D66" s="123">
        <f>+'Thuyết Minh'!G277</f>
        <v>32396194295</v>
      </c>
      <c r="E66" s="123">
        <f>+'Thuyết Minh'!H277</f>
        <v>38290508667</v>
      </c>
      <c r="F66" s="33"/>
    </row>
    <row r="67" spans="1:6" ht="19.5" customHeight="1">
      <c r="A67" s="31" t="s">
        <v>108</v>
      </c>
      <c r="B67" s="31" t="s">
        <v>109</v>
      </c>
      <c r="C67" s="31"/>
      <c r="D67" s="123">
        <v>9746521526</v>
      </c>
      <c r="E67" s="123">
        <v>7753086481</v>
      </c>
      <c r="F67" s="33"/>
    </row>
    <row r="68" spans="1:6" ht="19.5" customHeight="1">
      <c r="A68" s="31" t="s">
        <v>110</v>
      </c>
      <c r="B68" s="31" t="s">
        <v>111</v>
      </c>
      <c r="C68" s="31"/>
      <c r="D68" s="123">
        <v>193000000</v>
      </c>
      <c r="E68" s="123">
        <v>491381000</v>
      </c>
    </row>
    <row r="69" spans="1:6" ht="19.5" customHeight="1">
      <c r="A69" s="31" t="s">
        <v>112</v>
      </c>
      <c r="B69" s="31" t="s">
        <v>113</v>
      </c>
      <c r="C69" s="31" t="s">
        <v>212</v>
      </c>
      <c r="D69" s="123">
        <f>+'Thuyết Minh'!G288</f>
        <v>1471903789</v>
      </c>
      <c r="E69" s="123">
        <f>+'Thuyết Minh'!H288</f>
        <v>964972181</v>
      </c>
    </row>
    <row r="70" spans="1:6" ht="19.5" customHeight="1">
      <c r="A70" s="31" t="s">
        <v>114</v>
      </c>
      <c r="B70" s="31" t="s">
        <v>115</v>
      </c>
      <c r="C70" s="31"/>
      <c r="D70" s="123"/>
      <c r="E70" s="123"/>
    </row>
    <row r="71" spans="1:6" ht="19.5" customHeight="1">
      <c r="A71" s="31" t="s">
        <v>116</v>
      </c>
      <c r="B71" s="31" t="s">
        <v>117</v>
      </c>
      <c r="C71" s="31"/>
      <c r="D71" s="123"/>
      <c r="E71" s="123"/>
    </row>
    <row r="72" spans="1:6" ht="19.5" customHeight="1">
      <c r="A72" s="31" t="s">
        <v>118</v>
      </c>
      <c r="B72" s="31" t="s">
        <v>119</v>
      </c>
      <c r="C72" s="31"/>
      <c r="D72" s="123"/>
      <c r="E72" s="123"/>
    </row>
    <row r="73" spans="1:6" ht="19.5" customHeight="1">
      <c r="A73" s="31" t="s">
        <v>120</v>
      </c>
      <c r="B73" s="31" t="s">
        <v>121</v>
      </c>
      <c r="C73" s="31"/>
      <c r="D73" s="123"/>
      <c r="E73" s="123"/>
    </row>
    <row r="74" spans="1:6" ht="19.5" customHeight="1">
      <c r="A74" s="31" t="s">
        <v>122</v>
      </c>
      <c r="B74" s="31" t="s">
        <v>123</v>
      </c>
      <c r="C74" s="31" t="s">
        <v>213</v>
      </c>
      <c r="D74" s="123">
        <f>+'Thuyết Minh'!G298</f>
        <v>0</v>
      </c>
      <c r="E74" s="123">
        <f>+'Thuyết Minh'!H298</f>
        <v>637673368</v>
      </c>
    </row>
    <row r="75" spans="1:6" ht="19.5" customHeight="1">
      <c r="A75" s="31" t="s">
        <v>124</v>
      </c>
      <c r="B75" s="31" t="s">
        <v>125</v>
      </c>
      <c r="C75" s="31"/>
      <c r="D75" s="123"/>
      <c r="E75" s="123"/>
    </row>
    <row r="76" spans="1:6" ht="19.5" customHeight="1">
      <c r="A76" s="31" t="s">
        <v>126</v>
      </c>
      <c r="B76" s="31" t="s">
        <v>127</v>
      </c>
      <c r="C76" s="31"/>
      <c r="D76" s="123">
        <v>22998083</v>
      </c>
      <c r="E76" s="123">
        <v>22998083</v>
      </c>
    </row>
    <row r="77" spans="1:6" ht="19.5" customHeight="1">
      <c r="A77" s="28" t="s">
        <v>128</v>
      </c>
      <c r="B77" s="28" t="s">
        <v>129</v>
      </c>
      <c r="C77" s="28"/>
      <c r="D77" s="30">
        <f>SUM(D78:D86)</f>
        <v>98203918425</v>
      </c>
      <c r="E77" s="30">
        <f>SUM(E78:E86)</f>
        <v>112854590191</v>
      </c>
    </row>
    <row r="78" spans="1:6" ht="19.5" customHeight="1">
      <c r="A78" s="31" t="s">
        <v>130</v>
      </c>
      <c r="B78" s="31" t="s">
        <v>131</v>
      </c>
      <c r="C78" s="31"/>
      <c r="D78" s="123"/>
      <c r="E78" s="123"/>
    </row>
    <row r="79" spans="1:6" ht="19.5" customHeight="1">
      <c r="A79" s="31" t="s">
        <v>132</v>
      </c>
      <c r="B79" s="31" t="s">
        <v>133</v>
      </c>
      <c r="C79" s="31"/>
      <c r="D79" s="123">
        <v>0</v>
      </c>
      <c r="E79" s="123">
        <v>0</v>
      </c>
    </row>
    <row r="80" spans="1:6" ht="19.5" customHeight="1">
      <c r="A80" s="31" t="s">
        <v>134</v>
      </c>
      <c r="B80" s="31" t="s">
        <v>135</v>
      </c>
      <c r="C80" s="31"/>
      <c r="D80" s="123">
        <v>4317152396</v>
      </c>
      <c r="E80" s="123">
        <v>19416062643</v>
      </c>
      <c r="F80" s="117"/>
    </row>
    <row r="81" spans="1:6" ht="19.5" customHeight="1">
      <c r="A81" s="31" t="s">
        <v>136</v>
      </c>
      <c r="B81" s="31" t="s">
        <v>137</v>
      </c>
      <c r="C81" s="31" t="s">
        <v>214</v>
      </c>
      <c r="D81" s="123">
        <f>+'Thuyết Minh'!G305</f>
        <v>92823661533</v>
      </c>
      <c r="E81" s="123">
        <f>+'Thuyết Minh'!H305</f>
        <v>92091853125</v>
      </c>
      <c r="F81" s="33"/>
    </row>
    <row r="82" spans="1:6" ht="19.5" customHeight="1">
      <c r="A82" s="31" t="s">
        <v>138</v>
      </c>
      <c r="B82" s="31" t="s">
        <v>139</v>
      </c>
      <c r="C82" s="31"/>
      <c r="D82" s="123">
        <v>0</v>
      </c>
      <c r="E82" s="123">
        <v>0</v>
      </c>
    </row>
    <row r="83" spans="1:6" ht="19.5" customHeight="1">
      <c r="A83" s="31" t="s">
        <v>140</v>
      </c>
      <c r="B83" s="31" t="s">
        <v>141</v>
      </c>
      <c r="C83" s="31"/>
      <c r="D83" s="123"/>
      <c r="E83" s="123"/>
    </row>
    <row r="84" spans="1:6" ht="19.5" customHeight="1">
      <c r="A84" s="31" t="s">
        <v>142</v>
      </c>
      <c r="B84" s="31" t="s">
        <v>143</v>
      </c>
      <c r="C84" s="31"/>
      <c r="D84" s="31"/>
      <c r="E84" s="31"/>
    </row>
    <row r="85" spans="1:6" ht="19.5" customHeight="1">
      <c r="A85" s="31" t="s">
        <v>144</v>
      </c>
      <c r="B85" s="31" t="s">
        <v>145</v>
      </c>
      <c r="C85" s="31"/>
      <c r="D85" s="123">
        <v>1063104496</v>
      </c>
      <c r="E85" s="123">
        <v>1346674423</v>
      </c>
    </row>
    <row r="86" spans="1:6" ht="19.5" customHeight="1">
      <c r="A86" s="31" t="s">
        <v>146</v>
      </c>
      <c r="B86" s="31" t="s">
        <v>147</v>
      </c>
      <c r="C86" s="31"/>
      <c r="D86" s="31">
        <v>0</v>
      </c>
      <c r="E86" s="31">
        <v>0</v>
      </c>
    </row>
    <row r="87" spans="1:6" ht="19.5" customHeight="1">
      <c r="A87" s="28" t="s">
        <v>148</v>
      </c>
      <c r="B87" s="28" t="s">
        <v>149</v>
      </c>
      <c r="C87" s="28"/>
      <c r="D87" s="29">
        <f>+D88</f>
        <v>132466278305.92</v>
      </c>
      <c r="E87" s="29">
        <f>+E88+E101</f>
        <v>124970103319</v>
      </c>
    </row>
    <row r="88" spans="1:6" ht="19.5" customHeight="1">
      <c r="A88" s="28" t="s">
        <v>150</v>
      </c>
      <c r="B88" s="28" t="s">
        <v>151</v>
      </c>
      <c r="C88" s="28" t="s">
        <v>564</v>
      </c>
      <c r="D88" s="30">
        <f>SUM(D89:D100)</f>
        <v>132466278305.92</v>
      </c>
      <c r="E88" s="30">
        <f>SUM(E89:E100)</f>
        <v>124970103319</v>
      </c>
    </row>
    <row r="89" spans="1:6" ht="19.5" customHeight="1">
      <c r="A89" s="31" t="s">
        <v>152</v>
      </c>
      <c r="B89" s="31" t="s">
        <v>153</v>
      </c>
      <c r="C89" s="31"/>
      <c r="D89" s="123">
        <v>136000000000</v>
      </c>
      <c r="E89" s="123">
        <v>136000000000</v>
      </c>
    </row>
    <row r="90" spans="1:6" ht="19.5" customHeight="1">
      <c r="A90" s="31" t="s">
        <v>154</v>
      </c>
      <c r="B90" s="31" t="s">
        <v>155</v>
      </c>
      <c r="C90" s="31"/>
      <c r="D90" s="123"/>
      <c r="E90" s="123"/>
    </row>
    <row r="91" spans="1:6" ht="19.5" customHeight="1">
      <c r="A91" s="31" t="s">
        <v>156</v>
      </c>
      <c r="B91" s="31" t="s">
        <v>157</v>
      </c>
      <c r="C91" s="31"/>
      <c r="D91" s="123"/>
      <c r="E91" s="123"/>
    </row>
    <row r="92" spans="1:6" ht="19.5" customHeight="1">
      <c r="A92" s="31" t="s">
        <v>158</v>
      </c>
      <c r="B92" s="31" t="s">
        <v>159</v>
      </c>
      <c r="C92" s="31"/>
      <c r="D92" s="123">
        <f>+'Thuyết Minh'!F325</f>
        <v>-5788412780</v>
      </c>
      <c r="E92" s="123">
        <f>'Thuyết Minh'!F317</f>
        <v>-5788412780</v>
      </c>
    </row>
    <row r="93" spans="1:6" ht="19.5" customHeight="1">
      <c r="A93" s="31" t="s">
        <v>160</v>
      </c>
      <c r="B93" s="31" t="s">
        <v>161</v>
      </c>
      <c r="C93" s="31"/>
      <c r="D93" s="123"/>
      <c r="E93" s="123"/>
    </row>
    <row r="94" spans="1:6" ht="19.5" customHeight="1">
      <c r="A94" s="31" t="s">
        <v>162</v>
      </c>
      <c r="B94" s="31" t="s">
        <v>163</v>
      </c>
      <c r="C94" s="31"/>
      <c r="D94" s="123"/>
      <c r="E94" s="123"/>
    </row>
    <row r="95" spans="1:6" ht="19.5" customHeight="1">
      <c r="A95" s="31" t="s">
        <v>164</v>
      </c>
      <c r="B95" s="31" t="s">
        <v>165</v>
      </c>
      <c r="C95" s="31"/>
      <c r="D95" s="123"/>
      <c r="E95" s="123"/>
    </row>
    <row r="96" spans="1:6" ht="19.5" customHeight="1">
      <c r="A96" s="31" t="s">
        <v>166</v>
      </c>
      <c r="B96" s="31" t="s">
        <v>167</v>
      </c>
      <c r="C96" s="31"/>
      <c r="D96" s="123">
        <v>300000000</v>
      </c>
      <c r="E96" s="123">
        <v>300000000</v>
      </c>
    </row>
    <row r="97" spans="1:7" ht="19.5" customHeight="1">
      <c r="A97" s="31" t="s">
        <v>168</v>
      </c>
      <c r="B97" s="31" t="s">
        <v>169</v>
      </c>
      <c r="C97" s="31"/>
      <c r="D97" s="123"/>
      <c r="E97" s="123"/>
    </row>
    <row r="98" spans="1:7" ht="19.5" customHeight="1">
      <c r="A98" s="31" t="s">
        <v>170</v>
      </c>
      <c r="B98" s="31" t="s">
        <v>171</v>
      </c>
      <c r="C98" s="31"/>
      <c r="D98" s="123">
        <f>'Thuyết Minh'!G325</f>
        <v>1954691085.9200001</v>
      </c>
      <c r="E98" s="123">
        <f>+'Thuyết Minh'!G317</f>
        <v>-5541483901</v>
      </c>
      <c r="F98" s="117"/>
    </row>
    <row r="99" spans="1:7" ht="19.5" customHeight="1">
      <c r="A99" s="31" t="s">
        <v>172</v>
      </c>
      <c r="B99" s="31" t="s">
        <v>173</v>
      </c>
      <c r="C99" s="31"/>
      <c r="D99" s="123"/>
      <c r="E99" s="123"/>
      <c r="F99" s="33"/>
    </row>
    <row r="100" spans="1:7" ht="19.5" customHeight="1">
      <c r="A100" s="31" t="s">
        <v>174</v>
      </c>
      <c r="B100" s="31" t="s">
        <v>175</v>
      </c>
      <c r="C100" s="31"/>
      <c r="D100" s="31"/>
      <c r="E100" s="31">
        <v>0</v>
      </c>
      <c r="F100" s="117"/>
    </row>
    <row r="101" spans="1:7" ht="19.5" customHeight="1">
      <c r="A101" s="28" t="s">
        <v>176</v>
      </c>
      <c r="B101" s="28" t="s">
        <v>177</v>
      </c>
      <c r="C101" s="28"/>
      <c r="D101" s="28"/>
      <c r="E101" s="28"/>
      <c r="F101" s="117"/>
    </row>
    <row r="102" spans="1:7" ht="19.5" customHeight="1">
      <c r="A102" s="31" t="s">
        <v>178</v>
      </c>
      <c r="B102" s="31" t="s">
        <v>179</v>
      </c>
      <c r="C102" s="31"/>
      <c r="D102" s="31">
        <v>0</v>
      </c>
      <c r="E102" s="31">
        <v>0</v>
      </c>
    </row>
    <row r="103" spans="1:7" ht="19.5" customHeight="1">
      <c r="A103" s="31" t="s">
        <v>180</v>
      </c>
      <c r="B103" s="31" t="s">
        <v>181</v>
      </c>
      <c r="C103" s="31"/>
      <c r="D103" s="31"/>
      <c r="E103" s="31"/>
      <c r="F103" s="33"/>
    </row>
    <row r="104" spans="1:7" ht="19.5" customHeight="1">
      <c r="A104" s="28" t="s">
        <v>182</v>
      </c>
      <c r="B104" s="28" t="s">
        <v>183</v>
      </c>
      <c r="C104" s="28"/>
      <c r="D104" s="28">
        <v>0</v>
      </c>
      <c r="E104" s="28">
        <v>0</v>
      </c>
    </row>
    <row r="105" spans="1:7" ht="19.5" customHeight="1">
      <c r="A105" s="28" t="s">
        <v>184</v>
      </c>
      <c r="B105" s="28" t="s">
        <v>185</v>
      </c>
      <c r="C105" s="28"/>
      <c r="D105" s="29">
        <f>+D87+D64</f>
        <v>274500814423.91998</v>
      </c>
      <c r="E105" s="29">
        <f>+E87+E64</f>
        <v>285985313290</v>
      </c>
      <c r="F105" s="33"/>
    </row>
    <row r="106" spans="1:7" ht="19.5" customHeight="1">
      <c r="A106" s="28" t="s">
        <v>186</v>
      </c>
      <c r="B106" s="28"/>
      <c r="C106" s="28"/>
      <c r="D106" s="29"/>
      <c r="E106" s="29">
        <f>+E105-E62</f>
        <v>0</v>
      </c>
    </row>
    <row r="107" spans="1:7" ht="19.5" customHeight="1">
      <c r="A107" s="31" t="s">
        <v>187</v>
      </c>
      <c r="B107" s="31" t="s">
        <v>188</v>
      </c>
      <c r="C107" s="31"/>
      <c r="D107" s="124"/>
      <c r="E107" s="124"/>
      <c r="G107" s="212"/>
    </row>
    <row r="108" spans="1:7" ht="19.5" customHeight="1">
      <c r="A108" s="31" t="s">
        <v>189</v>
      </c>
      <c r="B108" s="31" t="s">
        <v>190</v>
      </c>
      <c r="C108" s="31"/>
      <c r="D108" s="123"/>
      <c r="E108" s="123"/>
    </row>
    <row r="109" spans="1:7" ht="19.5" customHeight="1">
      <c r="A109" s="31" t="s">
        <v>191</v>
      </c>
      <c r="B109" s="31" t="s">
        <v>192</v>
      </c>
      <c r="C109" s="31"/>
      <c r="D109" s="31">
        <v>0</v>
      </c>
      <c r="E109" s="31">
        <v>0</v>
      </c>
    </row>
    <row r="110" spans="1:7" ht="19.5" customHeight="1">
      <c r="A110" s="31" t="s">
        <v>193</v>
      </c>
      <c r="B110" s="31" t="s">
        <v>194</v>
      </c>
      <c r="C110" s="31"/>
      <c r="D110" s="31">
        <v>0</v>
      </c>
      <c r="E110" s="31">
        <v>0</v>
      </c>
    </row>
    <row r="111" spans="1:7" ht="19.5" customHeight="1">
      <c r="A111" s="31" t="s">
        <v>565</v>
      </c>
      <c r="B111" s="31" t="s">
        <v>195</v>
      </c>
      <c r="C111" s="31"/>
      <c r="D111" s="216">
        <v>1788.5</v>
      </c>
      <c r="E111" s="216">
        <v>1796.19</v>
      </c>
    </row>
    <row r="112" spans="1:7" ht="19.5" customHeight="1">
      <c r="A112" s="31" t="s">
        <v>196</v>
      </c>
      <c r="B112" s="31" t="s">
        <v>197</v>
      </c>
      <c r="C112" s="31"/>
      <c r="D112" s="31">
        <v>0</v>
      </c>
      <c r="E112" s="31">
        <v>0</v>
      </c>
    </row>
    <row r="113" spans="1:5" ht="6" customHeight="1"/>
    <row r="114" spans="1:5">
      <c r="D114" s="270" t="s">
        <v>967</v>
      </c>
      <c r="E114" s="270"/>
    </row>
    <row r="115" spans="1:5" ht="15.75" customHeight="1">
      <c r="A115" s="271" t="s">
        <v>489</v>
      </c>
      <c r="B115" s="271"/>
      <c r="C115" s="271"/>
      <c r="D115" s="271" t="s">
        <v>480</v>
      </c>
      <c r="E115" s="271"/>
    </row>
    <row r="121" spans="1:5" ht="14.25" customHeight="1">
      <c r="A121" s="271" t="s">
        <v>955</v>
      </c>
      <c r="B121" s="271"/>
      <c r="C121" s="271"/>
    </row>
  </sheetData>
  <mergeCells count="9">
    <mergeCell ref="D114:E114"/>
    <mergeCell ref="A115:C115"/>
    <mergeCell ref="D115:E115"/>
    <mergeCell ref="A121:C121"/>
    <mergeCell ref="B1:D1"/>
    <mergeCell ref="A5:D5"/>
    <mergeCell ref="A2:B2"/>
    <mergeCell ref="A3:B3"/>
    <mergeCell ref="C4:D4"/>
  </mergeCells>
  <phoneticPr fontId="0" type="noConversion"/>
  <pageMargins left="0.5" right="0.25" top="0.25" bottom="0.25"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J42"/>
  <sheetViews>
    <sheetView showZeros="0" tabSelected="1" topLeftCell="B3" zoomScale="115" workbookViewId="0">
      <selection activeCell="J8" sqref="J8"/>
    </sheetView>
  </sheetViews>
  <sheetFormatPr defaultRowHeight="12"/>
  <cols>
    <col min="1" max="1" width="56.7109375" style="22" customWidth="1"/>
    <col min="2" max="2" width="6.5703125" style="22" customWidth="1"/>
    <col min="3" max="3" width="9" style="22" customWidth="1"/>
    <col min="4" max="7" width="16.42578125" style="22" customWidth="1"/>
    <col min="8" max="9" width="9.140625" style="22"/>
    <col min="10" max="10" width="12" style="22" bestFit="1" customWidth="1"/>
    <col min="11" max="16384" width="9.140625" style="22"/>
  </cols>
  <sheetData>
    <row r="1" spans="1:10" ht="24.75" customHeight="1">
      <c r="A1" s="118" t="s">
        <v>199</v>
      </c>
      <c r="B1" s="119" t="s">
        <v>202</v>
      </c>
      <c r="C1" s="119"/>
      <c r="D1" s="119"/>
      <c r="E1" s="119"/>
      <c r="F1" s="21"/>
      <c r="G1" s="21"/>
    </row>
    <row r="2" spans="1:10" ht="19.5" customHeight="1">
      <c r="A2" s="32" t="s">
        <v>492</v>
      </c>
      <c r="B2" s="32"/>
      <c r="C2" s="32" t="s">
        <v>958</v>
      </c>
      <c r="D2" s="32"/>
      <c r="E2" s="32"/>
      <c r="F2" s="21"/>
      <c r="G2" s="21"/>
    </row>
    <row r="3" spans="1:10" ht="19.5" customHeight="1">
      <c r="A3" s="275" t="s">
        <v>200</v>
      </c>
      <c r="B3" s="275"/>
      <c r="C3" s="21"/>
      <c r="D3" s="21"/>
      <c r="E3" s="21"/>
      <c r="F3" s="21"/>
      <c r="G3" s="21"/>
    </row>
    <row r="4" spans="1:10" ht="19.5" customHeight="1">
      <c r="A4" s="21"/>
      <c r="B4" s="21"/>
      <c r="C4" s="21"/>
      <c r="D4" s="21"/>
      <c r="E4" s="275" t="s">
        <v>215</v>
      </c>
      <c r="F4" s="275"/>
      <c r="G4" s="21"/>
    </row>
    <row r="5" spans="1:10" ht="20.100000000000001" customHeight="1">
      <c r="A5" s="276" t="s">
        <v>962</v>
      </c>
      <c r="B5" s="276"/>
      <c r="C5" s="276"/>
      <c r="D5" s="276"/>
      <c r="E5" s="276"/>
      <c r="F5" s="276"/>
      <c r="G5" s="276"/>
    </row>
    <row r="6" spans="1:10" ht="3.75" customHeight="1">
      <c r="A6" s="21"/>
      <c r="B6" s="21"/>
      <c r="C6" s="21"/>
      <c r="D6" s="21"/>
      <c r="E6" s="21"/>
      <c r="F6" s="21"/>
      <c r="G6" s="21"/>
    </row>
    <row r="7" spans="1:10" ht="48.75" customHeight="1">
      <c r="A7" s="25" t="s">
        <v>916</v>
      </c>
      <c r="B7" s="25" t="s">
        <v>0</v>
      </c>
      <c r="C7" s="25" t="s">
        <v>254</v>
      </c>
      <c r="D7" s="25" t="s">
        <v>959</v>
      </c>
      <c r="E7" s="25" t="s">
        <v>963</v>
      </c>
      <c r="F7" s="25" t="s">
        <v>556</v>
      </c>
      <c r="G7" s="25" t="s">
        <v>557</v>
      </c>
    </row>
    <row r="8" spans="1:10" ht="18.75" customHeight="1">
      <c r="A8" s="34" t="s">
        <v>218</v>
      </c>
      <c r="B8" s="34" t="s">
        <v>188</v>
      </c>
      <c r="C8" s="34" t="s">
        <v>485</v>
      </c>
      <c r="D8" s="222">
        <v>40680786906</v>
      </c>
      <c r="E8" s="223">
        <v>38039621853</v>
      </c>
      <c r="F8" s="223">
        <v>120870675759</v>
      </c>
      <c r="G8" s="223">
        <v>120207814932</v>
      </c>
      <c r="J8" s="256"/>
    </row>
    <row r="9" spans="1:10" ht="18.75" customHeight="1">
      <c r="A9" s="35" t="s">
        <v>219</v>
      </c>
      <c r="B9" s="35" t="s">
        <v>190</v>
      </c>
      <c r="C9" s="35"/>
      <c r="D9" s="36"/>
      <c r="E9" s="36">
        <v>0</v>
      </c>
      <c r="F9" s="36"/>
      <c r="G9" s="36">
        <v>0</v>
      </c>
    </row>
    <row r="10" spans="1:10" ht="37.5" customHeight="1">
      <c r="A10" s="37" t="s">
        <v>484</v>
      </c>
      <c r="B10" s="38" t="s">
        <v>220</v>
      </c>
      <c r="C10" s="38"/>
      <c r="D10" s="39">
        <f>+D8-D9</f>
        <v>40680786906</v>
      </c>
      <c r="E10" s="39">
        <f>+E8-E9</f>
        <v>38039621853</v>
      </c>
      <c r="F10" s="39">
        <f>+F8-F9</f>
        <v>120870675759</v>
      </c>
      <c r="G10" s="39">
        <f>+G8-G9</f>
        <v>120207814932</v>
      </c>
    </row>
    <row r="11" spans="1:10" ht="18.75" customHeight="1">
      <c r="A11" s="35" t="s">
        <v>221</v>
      </c>
      <c r="B11" s="35" t="s">
        <v>222</v>
      </c>
      <c r="C11" s="35" t="s">
        <v>486</v>
      </c>
      <c r="D11" s="224">
        <v>33112479549</v>
      </c>
      <c r="E11" s="36">
        <v>32054869138</v>
      </c>
      <c r="F11" s="33">
        <v>98971600758</v>
      </c>
      <c r="G11" s="36">
        <v>97893049496</v>
      </c>
    </row>
    <row r="12" spans="1:10" ht="18.75" customHeight="1">
      <c r="A12" s="40" t="s">
        <v>223</v>
      </c>
      <c r="B12" s="40" t="s">
        <v>224</v>
      </c>
      <c r="C12" s="40"/>
      <c r="D12" s="41">
        <f>+D10-D11</f>
        <v>7568307357</v>
      </c>
      <c r="E12" s="41">
        <f>+E10-E11</f>
        <v>5984752715</v>
      </c>
      <c r="F12" s="41">
        <f>+F10-F11</f>
        <v>21899075001</v>
      </c>
      <c r="G12" s="41">
        <f>+G10-G11</f>
        <v>22314765436</v>
      </c>
    </row>
    <row r="13" spans="1:10" ht="18.75" customHeight="1">
      <c r="A13" s="35" t="s">
        <v>225</v>
      </c>
      <c r="B13" s="35" t="s">
        <v>226</v>
      </c>
      <c r="C13" s="35"/>
      <c r="D13" s="225">
        <v>472126182</v>
      </c>
      <c r="E13" s="36">
        <v>226533681</v>
      </c>
      <c r="F13" s="36">
        <f>220106052+1172751914+472126182</f>
        <v>1864984148</v>
      </c>
      <c r="G13" s="36">
        <v>236789706</v>
      </c>
    </row>
    <row r="14" spans="1:10" ht="18.75" customHeight="1">
      <c r="A14" s="35" t="s">
        <v>227</v>
      </c>
      <c r="B14" s="35" t="s">
        <v>228</v>
      </c>
      <c r="C14" s="35"/>
      <c r="D14" s="226">
        <v>3903465622</v>
      </c>
      <c r="E14" s="36">
        <v>4654106494</v>
      </c>
      <c r="F14" s="36">
        <v>12399829344</v>
      </c>
      <c r="G14" s="36">
        <v>14475415766</v>
      </c>
    </row>
    <row r="15" spans="1:10" ht="18.75" customHeight="1">
      <c r="A15" s="35" t="s">
        <v>229</v>
      </c>
      <c r="B15" s="35" t="s">
        <v>230</v>
      </c>
      <c r="C15" s="35"/>
      <c r="D15" s="226">
        <f>+D14</f>
        <v>3903465622</v>
      </c>
      <c r="E15" s="36">
        <f>+E14</f>
        <v>4654106494</v>
      </c>
      <c r="F15" s="36">
        <f>+F14</f>
        <v>12399829344</v>
      </c>
      <c r="G15" s="36">
        <f>+G14</f>
        <v>14475415766</v>
      </c>
    </row>
    <row r="16" spans="1:10" ht="18.75" customHeight="1">
      <c r="A16" s="35" t="s">
        <v>231</v>
      </c>
      <c r="B16" s="35" t="s">
        <v>232</v>
      </c>
      <c r="C16" s="35"/>
      <c r="D16" s="36"/>
      <c r="E16" s="36"/>
      <c r="F16" s="36">
        <v>0</v>
      </c>
      <c r="G16" s="36">
        <v>0</v>
      </c>
    </row>
    <row r="17" spans="1:7" ht="18.75" customHeight="1">
      <c r="A17" s="35" t="s">
        <v>233</v>
      </c>
      <c r="B17" s="35" t="s">
        <v>234</v>
      </c>
      <c r="C17" s="35"/>
      <c r="D17" s="227">
        <f>2367211+78144118+273309270+2257436904</f>
        <v>2611257503</v>
      </c>
      <c r="E17" s="36">
        <v>2786306072</v>
      </c>
      <c r="F17" s="36">
        <v>8207668149</v>
      </c>
      <c r="G17" s="36">
        <v>8771975610</v>
      </c>
    </row>
    <row r="18" spans="1:7" ht="38.25" customHeight="1">
      <c r="A18" s="37" t="s">
        <v>488</v>
      </c>
      <c r="B18" s="38" t="s">
        <v>235</v>
      </c>
      <c r="C18" s="38"/>
      <c r="D18" s="39">
        <f>D12+D13-D14-D16-D17</f>
        <v>1525710414</v>
      </c>
      <c r="E18" s="39">
        <f>E12+E13-E14-E16-E17</f>
        <v>-1229126170</v>
      </c>
      <c r="F18" s="39">
        <f>F12+F13-F14-F16-F17</f>
        <v>3156561656</v>
      </c>
      <c r="G18" s="39">
        <f>G12+G13-G14-G16-G17</f>
        <v>-695836234</v>
      </c>
    </row>
    <row r="19" spans="1:7" ht="18.75" customHeight="1">
      <c r="A19" s="35" t="s">
        <v>236</v>
      </c>
      <c r="B19" s="35" t="s">
        <v>237</v>
      </c>
      <c r="C19" s="35"/>
      <c r="D19" s="228">
        <v>320478200</v>
      </c>
      <c r="E19" s="36">
        <v>5086625547</v>
      </c>
      <c r="F19" s="36">
        <v>2323000387</v>
      </c>
      <c r="G19" s="36">
        <v>12973990792</v>
      </c>
    </row>
    <row r="20" spans="1:7" ht="18.75" customHeight="1">
      <c r="A20" s="35" t="s">
        <v>238</v>
      </c>
      <c r="B20" s="35" t="s">
        <v>239</v>
      </c>
      <c r="C20" s="35"/>
      <c r="D20" s="213"/>
      <c r="E20" s="36">
        <v>3298064775</v>
      </c>
      <c r="F20" s="36">
        <f>45888000+146527967</f>
        <v>192415967</v>
      </c>
      <c r="G20" s="36">
        <v>10527284949</v>
      </c>
    </row>
    <row r="21" spans="1:7" ht="18.75" customHeight="1">
      <c r="A21" s="40" t="s">
        <v>240</v>
      </c>
      <c r="B21" s="40" t="s">
        <v>241</v>
      </c>
      <c r="C21" s="40"/>
      <c r="D21" s="41">
        <f>D19-D20</f>
        <v>320478200</v>
      </c>
      <c r="E21" s="41">
        <f>E19-E20</f>
        <v>1788560772</v>
      </c>
      <c r="F21" s="41">
        <f>F19-F20</f>
        <v>2130584420</v>
      </c>
      <c r="G21" s="41">
        <f>G19-G20</f>
        <v>2446705843</v>
      </c>
    </row>
    <row r="22" spans="1:7" ht="18.75" customHeight="1">
      <c r="A22" s="35" t="s">
        <v>242</v>
      </c>
      <c r="B22" s="35" t="s">
        <v>243</v>
      </c>
      <c r="C22" s="35"/>
      <c r="D22" s="36">
        <v>0</v>
      </c>
      <c r="E22" s="36">
        <v>0</v>
      </c>
      <c r="F22" s="36">
        <v>0</v>
      </c>
      <c r="G22" s="36">
        <v>0</v>
      </c>
    </row>
    <row r="23" spans="1:7" ht="18.75" customHeight="1">
      <c r="A23" s="40" t="s">
        <v>483</v>
      </c>
      <c r="B23" s="40" t="s">
        <v>244</v>
      </c>
      <c r="C23" s="40"/>
      <c r="D23" s="41">
        <f>D18+D21</f>
        <v>1846188614</v>
      </c>
      <c r="E23" s="41">
        <f>E18+E21</f>
        <v>559434602</v>
      </c>
      <c r="F23" s="41">
        <f>F18+F21</f>
        <v>5287146076</v>
      </c>
      <c r="G23" s="41">
        <f>G18+G21</f>
        <v>1750869609</v>
      </c>
    </row>
    <row r="24" spans="1:7" ht="18.75" customHeight="1">
      <c r="A24" s="35" t="s">
        <v>245</v>
      </c>
      <c r="B24" s="35" t="s">
        <v>246</v>
      </c>
      <c r="C24" s="35" t="s">
        <v>487</v>
      </c>
      <c r="D24" s="36">
        <f>+D23*0.22</f>
        <v>406161495.07999998</v>
      </c>
      <c r="E24" s="36"/>
      <c r="F24" s="36">
        <f>+D24</f>
        <v>406161495.07999998</v>
      </c>
      <c r="G24" s="36">
        <f>+E24</f>
        <v>0</v>
      </c>
    </row>
    <row r="25" spans="1:7" ht="18.75" customHeight="1">
      <c r="A25" s="35" t="s">
        <v>247</v>
      </c>
      <c r="B25" s="35" t="s">
        <v>248</v>
      </c>
      <c r="C25" s="35"/>
      <c r="D25" s="36">
        <v>0</v>
      </c>
      <c r="E25" s="36">
        <v>0</v>
      </c>
      <c r="F25" s="36">
        <v>0</v>
      </c>
      <c r="G25" s="36">
        <v>0</v>
      </c>
    </row>
    <row r="26" spans="1:7" ht="18.75" customHeight="1">
      <c r="A26" s="40" t="s">
        <v>504</v>
      </c>
      <c r="B26" s="40" t="s">
        <v>249</v>
      </c>
      <c r="C26" s="40"/>
      <c r="D26" s="41">
        <f>D23-D24-D25</f>
        <v>1440027118.9200001</v>
      </c>
      <c r="E26" s="41">
        <f>E23-E24-E25</f>
        <v>559434602</v>
      </c>
      <c r="F26" s="41">
        <f>F23-F24-F25</f>
        <v>4880984580.9200001</v>
      </c>
      <c r="G26" s="41">
        <f>G23-G24-G25</f>
        <v>1750869609</v>
      </c>
    </row>
    <row r="27" spans="1:7" ht="18.75" customHeight="1">
      <c r="A27" s="35" t="s">
        <v>250</v>
      </c>
      <c r="B27" s="35" t="s">
        <v>251</v>
      </c>
      <c r="C27" s="35"/>
      <c r="D27" s="36">
        <v>0</v>
      </c>
      <c r="E27" s="36">
        <v>0</v>
      </c>
      <c r="F27" s="36">
        <v>0</v>
      </c>
      <c r="G27" s="36">
        <v>0</v>
      </c>
    </row>
    <row r="28" spans="1:7" ht="18.75" customHeight="1">
      <c r="A28" s="35" t="s">
        <v>502</v>
      </c>
      <c r="B28" s="35" t="s">
        <v>252</v>
      </c>
      <c r="C28" s="35"/>
      <c r="D28" s="36">
        <v>0</v>
      </c>
      <c r="E28" s="36">
        <v>0</v>
      </c>
      <c r="F28" s="36">
        <v>0</v>
      </c>
      <c r="G28" s="36">
        <v>0</v>
      </c>
    </row>
    <row r="29" spans="1:7" ht="18.75" customHeight="1">
      <c r="A29" s="42" t="s">
        <v>503</v>
      </c>
      <c r="B29" s="42" t="s">
        <v>253</v>
      </c>
      <c r="C29" s="42"/>
      <c r="D29" s="43">
        <f>+D26/12617600</f>
        <v>114.12844906479839</v>
      </c>
      <c r="E29" s="43">
        <f>+E26/12617600</f>
        <v>44.337639646208473</v>
      </c>
      <c r="F29" s="43">
        <f>+F26/12617600</f>
        <v>386.83938157177278</v>
      </c>
      <c r="G29" s="43">
        <f>+G26/12617600</f>
        <v>138.76407629026122</v>
      </c>
    </row>
    <row r="30" spans="1:7">
      <c r="E30" s="171"/>
      <c r="F30" s="117"/>
      <c r="G30" s="117"/>
    </row>
    <row r="31" spans="1:7" ht="18" customHeight="1">
      <c r="D31" s="33"/>
      <c r="E31" s="270" t="s">
        <v>967</v>
      </c>
      <c r="F31" s="270"/>
      <c r="G31" s="270"/>
    </row>
    <row r="32" spans="1:7" ht="18" customHeight="1">
      <c r="A32" s="271" t="s">
        <v>489</v>
      </c>
      <c r="B32" s="271"/>
      <c r="C32" s="271"/>
      <c r="D32" s="33"/>
      <c r="E32" s="271" t="s">
        <v>480</v>
      </c>
      <c r="F32" s="271"/>
      <c r="G32" s="271"/>
    </row>
    <row r="33" spans="1:7" ht="18" customHeight="1">
      <c r="D33" s="33"/>
      <c r="F33" s="33"/>
      <c r="G33" s="117"/>
    </row>
    <row r="34" spans="1:7" ht="18" customHeight="1">
      <c r="D34" s="33"/>
      <c r="F34" s="33"/>
    </row>
    <row r="35" spans="1:7">
      <c r="D35" s="33"/>
      <c r="F35" s="33"/>
    </row>
    <row r="36" spans="1:7">
      <c r="D36" s="33"/>
      <c r="E36" s="33"/>
      <c r="F36" s="33"/>
    </row>
    <row r="37" spans="1:7" ht="14.25" customHeight="1">
      <c r="A37" s="271" t="s">
        <v>955</v>
      </c>
      <c r="B37" s="271"/>
      <c r="C37" s="271"/>
      <c r="D37" s="33"/>
      <c r="E37" s="33"/>
      <c r="F37" s="33"/>
    </row>
    <row r="38" spans="1:7">
      <c r="D38" s="33"/>
      <c r="E38" s="33"/>
      <c r="F38" s="33"/>
    </row>
    <row r="39" spans="1:7">
      <c r="D39" s="33"/>
      <c r="E39" s="33"/>
      <c r="F39" s="33"/>
    </row>
    <row r="40" spans="1:7">
      <c r="D40" s="33"/>
      <c r="E40" s="33"/>
    </row>
    <row r="41" spans="1:7">
      <c r="D41" s="33"/>
      <c r="E41" s="33"/>
    </row>
    <row r="42" spans="1:7">
      <c r="D42" s="33"/>
      <c r="E42" s="33"/>
    </row>
  </sheetData>
  <mergeCells count="7">
    <mergeCell ref="A3:B3"/>
    <mergeCell ref="A5:G5"/>
    <mergeCell ref="A32:C32"/>
    <mergeCell ref="A37:C37"/>
    <mergeCell ref="E32:G32"/>
    <mergeCell ref="E31:G31"/>
    <mergeCell ref="E4:F4"/>
  </mergeCells>
  <phoneticPr fontId="5" type="noConversion"/>
  <pageMargins left="0.5" right="0.5" top="0.25" bottom="0.25"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G47"/>
  <sheetViews>
    <sheetView showZeros="0" workbookViewId="0">
      <selection activeCell="H22" sqref="H22"/>
    </sheetView>
  </sheetViews>
  <sheetFormatPr defaultRowHeight="12"/>
  <cols>
    <col min="1" max="1" width="50" style="22" customWidth="1"/>
    <col min="2" max="2" width="6.42578125" style="22" customWidth="1"/>
    <col min="3" max="3" width="9.140625" style="22"/>
    <col min="4" max="5" width="15.85546875" style="22" customWidth="1"/>
    <col min="6" max="6" width="12.85546875" style="33" customWidth="1"/>
    <col min="7" max="7" width="14.28515625" style="33" bestFit="1" customWidth="1"/>
    <col min="8" max="16384" width="9.140625" style="22"/>
  </cols>
  <sheetData>
    <row r="1" spans="1:7" ht="20.25">
      <c r="A1" s="66" t="s">
        <v>199</v>
      </c>
      <c r="B1" s="278" t="s">
        <v>202</v>
      </c>
      <c r="C1" s="278"/>
      <c r="D1" s="278"/>
      <c r="E1" s="51"/>
    </row>
    <row r="2" spans="1:7">
      <c r="A2" s="279" t="s">
        <v>491</v>
      </c>
      <c r="B2" s="279"/>
      <c r="C2" s="67" t="s">
        <v>958</v>
      </c>
      <c r="D2" s="67"/>
      <c r="E2" s="51"/>
    </row>
    <row r="3" spans="1:7">
      <c r="A3" s="279" t="s">
        <v>200</v>
      </c>
      <c r="B3" s="279"/>
      <c r="C3" s="67"/>
      <c r="D3" s="67"/>
      <c r="E3" s="51"/>
    </row>
    <row r="4" spans="1:7">
      <c r="A4" s="51"/>
      <c r="B4" s="51"/>
      <c r="C4" s="280" t="s">
        <v>906</v>
      </c>
      <c r="D4" s="280"/>
      <c r="E4" s="51"/>
    </row>
    <row r="5" spans="1:7" ht="20.100000000000001" customHeight="1">
      <c r="A5" s="282" t="s">
        <v>549</v>
      </c>
      <c r="B5" s="280"/>
      <c r="C5" s="280"/>
      <c r="D5" s="280"/>
      <c r="E5" s="51"/>
    </row>
    <row r="6" spans="1:7">
      <c r="A6" s="51"/>
      <c r="B6" s="51"/>
      <c r="C6" s="51"/>
      <c r="D6" s="51"/>
      <c r="E6" s="51"/>
    </row>
    <row r="7" spans="1:7" ht="24">
      <c r="A7" s="52" t="s">
        <v>916</v>
      </c>
      <c r="B7" s="52" t="s">
        <v>0</v>
      </c>
      <c r="C7" s="52" t="s">
        <v>254</v>
      </c>
      <c r="D7" s="52" t="s">
        <v>216</v>
      </c>
      <c r="E7" s="52" t="s">
        <v>217</v>
      </c>
    </row>
    <row r="8" spans="1:7" ht="18.75" customHeight="1">
      <c r="A8" s="53" t="s">
        <v>505</v>
      </c>
      <c r="B8" s="44"/>
      <c r="C8" s="27"/>
      <c r="D8" s="27">
        <v>0</v>
      </c>
      <c r="E8" s="27">
        <v>0</v>
      </c>
    </row>
    <row r="9" spans="1:7" ht="18" customHeight="1">
      <c r="A9" s="55" t="s">
        <v>506</v>
      </c>
      <c r="B9" s="46" t="s">
        <v>188</v>
      </c>
      <c r="C9" s="45"/>
      <c r="D9" s="223">
        <v>120870675759</v>
      </c>
      <c r="E9" s="36">
        <v>120207814932</v>
      </c>
      <c r="G9" s="84"/>
    </row>
    <row r="10" spans="1:7" ht="18" customHeight="1">
      <c r="A10" s="56" t="s">
        <v>507</v>
      </c>
      <c r="B10" s="48" t="s">
        <v>190</v>
      </c>
      <c r="C10" s="35"/>
      <c r="D10" s="36">
        <f>-(66501353346-2049711795)</f>
        <v>-64451641551</v>
      </c>
      <c r="E10" s="36">
        <v>-70895031867</v>
      </c>
    </row>
    <row r="11" spans="1:7" ht="18" customHeight="1">
      <c r="A11" s="56" t="s">
        <v>508</v>
      </c>
      <c r="B11" s="48" t="s">
        <v>192</v>
      </c>
      <c r="C11" s="35"/>
      <c r="D11" s="36">
        <v>-22491700100</v>
      </c>
      <c r="E11" s="36">
        <v>-21324619113</v>
      </c>
    </row>
    <row r="12" spans="1:7" ht="18" customHeight="1">
      <c r="A12" s="56" t="s">
        <v>509</v>
      </c>
      <c r="B12" s="48" t="s">
        <v>194</v>
      </c>
      <c r="C12" s="35"/>
      <c r="D12" s="36">
        <f>-'DN-Báo cáo kết quả SXKD'!F14</f>
        <v>-12399829344</v>
      </c>
      <c r="E12" s="36">
        <v>-14475415766</v>
      </c>
    </row>
    <row r="13" spans="1:7" ht="18" customHeight="1">
      <c r="A13" s="56" t="s">
        <v>510</v>
      </c>
      <c r="B13" s="48" t="s">
        <v>195</v>
      </c>
      <c r="C13" s="35"/>
      <c r="D13" s="36"/>
      <c r="E13" s="36"/>
    </row>
    <row r="14" spans="1:7" ht="18" customHeight="1">
      <c r="A14" s="56" t="s">
        <v>511</v>
      </c>
      <c r="B14" s="48" t="s">
        <v>197</v>
      </c>
      <c r="C14" s="35"/>
      <c r="D14" s="36">
        <f>('DN-Báo cáo kết quả SXKD'!F19-181818182)+15000000000</f>
        <v>17141182205</v>
      </c>
      <c r="E14" s="36">
        <v>10016975005</v>
      </c>
    </row>
    <row r="15" spans="1:7" ht="18" customHeight="1">
      <c r="A15" s="57" t="s">
        <v>512</v>
      </c>
      <c r="B15" s="49" t="s">
        <v>255</v>
      </c>
      <c r="C15" s="42"/>
      <c r="D15" s="43">
        <f>-'Thuyết Minh'!G424</f>
        <v>-5366547840</v>
      </c>
      <c r="E15" s="43">
        <v>-9843646005</v>
      </c>
    </row>
    <row r="16" spans="1:7" ht="18.75" customHeight="1">
      <c r="A16" s="54" t="s">
        <v>513</v>
      </c>
      <c r="B16" s="50" t="s">
        <v>224</v>
      </c>
      <c r="C16" s="28"/>
      <c r="D16" s="29">
        <f>SUM(D9:D15)</f>
        <v>33302139129</v>
      </c>
      <c r="E16" s="29">
        <f>SUM(E9:E15)</f>
        <v>13686077186</v>
      </c>
    </row>
    <row r="17" spans="1:5" ht="18.75" customHeight="1">
      <c r="A17" s="54" t="s">
        <v>514</v>
      </c>
      <c r="B17" s="50"/>
      <c r="C17" s="28"/>
      <c r="D17" s="28">
        <v>0</v>
      </c>
      <c r="E17" s="28">
        <v>0</v>
      </c>
    </row>
    <row r="18" spans="1:5" ht="30" customHeight="1">
      <c r="A18" s="59" t="s">
        <v>515</v>
      </c>
      <c r="B18" s="63" t="s">
        <v>226</v>
      </c>
      <c r="C18" s="64"/>
      <c r="D18" s="65">
        <f>-(342850000+3829309092)</f>
        <v>-4172159092</v>
      </c>
      <c r="E18" s="253">
        <f>-(1568091817+12305601478)</f>
        <v>-13873693295</v>
      </c>
    </row>
    <row r="19" spans="1:5" ht="33" customHeight="1">
      <c r="A19" s="58" t="s">
        <v>516</v>
      </c>
      <c r="B19" s="48" t="s">
        <v>228</v>
      </c>
      <c r="C19" s="35"/>
      <c r="D19" s="62">
        <v>181818182</v>
      </c>
      <c r="E19" s="62">
        <v>12509176368</v>
      </c>
    </row>
    <row r="20" spans="1:5" ht="18" customHeight="1">
      <c r="A20" s="56" t="s">
        <v>517</v>
      </c>
      <c r="B20" s="48" t="s">
        <v>230</v>
      </c>
      <c r="C20" s="35"/>
      <c r="D20" s="36">
        <v>-15000000000</v>
      </c>
      <c r="E20" s="254">
        <v>-15000000000</v>
      </c>
    </row>
    <row r="21" spans="1:5" ht="18" customHeight="1">
      <c r="A21" s="56" t="s">
        <v>518</v>
      </c>
      <c r="B21" s="48" t="s">
        <v>232</v>
      </c>
      <c r="C21" s="35"/>
      <c r="D21" s="36"/>
      <c r="E21" s="254"/>
    </row>
    <row r="22" spans="1:5" ht="18" customHeight="1">
      <c r="A22" s="56" t="s">
        <v>519</v>
      </c>
      <c r="B22" s="48" t="s">
        <v>234</v>
      </c>
      <c r="C22" s="35"/>
      <c r="D22" s="36"/>
      <c r="E22" s="254"/>
    </row>
    <row r="23" spans="1:5" ht="18" customHeight="1">
      <c r="A23" s="56" t="s">
        <v>520</v>
      </c>
      <c r="B23" s="48" t="s">
        <v>256</v>
      </c>
      <c r="C23" s="35"/>
      <c r="D23" s="36">
        <v>0</v>
      </c>
      <c r="E23" s="254">
        <v>0</v>
      </c>
    </row>
    <row r="24" spans="1:5" ht="18" customHeight="1">
      <c r="A24" s="57" t="s">
        <v>521</v>
      </c>
      <c r="B24" s="49" t="s">
        <v>257</v>
      </c>
      <c r="C24" s="42"/>
      <c r="D24" s="43">
        <f>+'DN-Báo cáo kết quả SXKD'!F13</f>
        <v>1864984148</v>
      </c>
      <c r="E24" s="255">
        <v>236789706</v>
      </c>
    </row>
    <row r="25" spans="1:5" ht="18.75" customHeight="1">
      <c r="A25" s="54" t="s">
        <v>522</v>
      </c>
      <c r="B25" s="50" t="s">
        <v>235</v>
      </c>
      <c r="C25" s="28"/>
      <c r="D25" s="29">
        <f>SUM(D18:D24)</f>
        <v>-17125356762</v>
      </c>
      <c r="E25" s="29">
        <f>SUM(E18:E24)</f>
        <v>-16127727221</v>
      </c>
    </row>
    <row r="26" spans="1:5" ht="18.75" customHeight="1">
      <c r="A26" s="54" t="s">
        <v>523</v>
      </c>
      <c r="B26" s="50"/>
      <c r="C26" s="28"/>
      <c r="D26" s="28">
        <v>0</v>
      </c>
      <c r="E26" s="28">
        <v>0</v>
      </c>
    </row>
    <row r="27" spans="1:5" ht="18.75" customHeight="1">
      <c r="A27" s="55" t="s">
        <v>524</v>
      </c>
      <c r="B27" s="46" t="s">
        <v>237</v>
      </c>
      <c r="C27" s="45"/>
      <c r="D27" s="47">
        <v>0</v>
      </c>
      <c r="E27" s="47">
        <v>15000000000</v>
      </c>
    </row>
    <row r="28" spans="1:5" ht="33.75" customHeight="1">
      <c r="A28" s="58" t="s">
        <v>525</v>
      </c>
      <c r="B28" s="60" t="s">
        <v>239</v>
      </c>
      <c r="C28" s="61"/>
      <c r="D28" s="62"/>
      <c r="E28" s="62"/>
    </row>
    <row r="29" spans="1:5" ht="18" customHeight="1">
      <c r="A29" s="56" t="s">
        <v>526</v>
      </c>
      <c r="B29" s="48" t="s">
        <v>258</v>
      </c>
      <c r="C29" s="35"/>
      <c r="D29" s="36">
        <v>63696057336</v>
      </c>
      <c r="E29" s="36">
        <f>7704071115+64434769915</f>
        <v>72138841030</v>
      </c>
    </row>
    <row r="30" spans="1:5" ht="18" customHeight="1">
      <c r="A30" s="56" t="s">
        <v>527</v>
      </c>
      <c r="B30" s="48" t="s">
        <v>259</v>
      </c>
      <c r="C30" s="35"/>
      <c r="D30" s="36">
        <f>-(10965000000+63765922363)</f>
        <v>-74730922363</v>
      </c>
      <c r="E30" s="36">
        <f>-(65017019975+12250000000)</f>
        <v>-77267019975</v>
      </c>
    </row>
    <row r="31" spans="1:5" ht="18" customHeight="1">
      <c r="A31" s="56" t="s">
        <v>528</v>
      </c>
      <c r="B31" s="48" t="s">
        <v>260</v>
      </c>
      <c r="C31" s="35"/>
      <c r="D31" s="36">
        <f>-(6292320345+467871000)</f>
        <v>-6760191345</v>
      </c>
      <c r="E31" s="36">
        <f>-(2684229755+5798509825)</f>
        <v>-8482739580</v>
      </c>
    </row>
    <row r="32" spans="1:5" ht="18" customHeight="1">
      <c r="A32" s="57" t="s">
        <v>529</v>
      </c>
      <c r="B32" s="49" t="s">
        <v>261</v>
      </c>
      <c r="C32" s="42"/>
      <c r="D32" s="43">
        <v>0</v>
      </c>
      <c r="E32" s="43">
        <v>0</v>
      </c>
    </row>
    <row r="33" spans="1:7" ht="18.75" customHeight="1">
      <c r="A33" s="54" t="s">
        <v>530</v>
      </c>
      <c r="B33" s="50" t="s">
        <v>241</v>
      </c>
      <c r="C33" s="28"/>
      <c r="D33" s="30">
        <f>SUM(D27:D32)</f>
        <v>-17795056372</v>
      </c>
      <c r="E33" s="30">
        <f>SUM(E27:E32)</f>
        <v>1389081475</v>
      </c>
    </row>
    <row r="34" spans="1:7" ht="18.75" customHeight="1">
      <c r="A34" s="54" t="s">
        <v>531</v>
      </c>
      <c r="B34" s="50" t="s">
        <v>244</v>
      </c>
      <c r="C34" s="28"/>
      <c r="D34" s="29">
        <f>+D16+D25+D33</f>
        <v>-1618274005</v>
      </c>
      <c r="E34" s="29">
        <f>+E16+E25+E33</f>
        <v>-1052568560</v>
      </c>
    </row>
    <row r="35" spans="1:7" ht="18" customHeight="1">
      <c r="A35" s="55" t="s">
        <v>532</v>
      </c>
      <c r="B35" s="46" t="s">
        <v>249</v>
      </c>
      <c r="C35" s="45"/>
      <c r="D35" s="47">
        <f>+'Thuyết Minh'!H149</f>
        <v>4173664605</v>
      </c>
      <c r="E35" s="47">
        <v>3183077131</v>
      </c>
    </row>
    <row r="36" spans="1:7" ht="18" customHeight="1">
      <c r="A36" s="57" t="s">
        <v>533</v>
      </c>
      <c r="B36" s="49" t="s">
        <v>251</v>
      </c>
      <c r="C36" s="42"/>
      <c r="D36" s="42">
        <v>0</v>
      </c>
      <c r="E36" s="42">
        <v>0</v>
      </c>
    </row>
    <row r="37" spans="1:7" ht="18.75" customHeight="1">
      <c r="A37" s="54" t="s">
        <v>534</v>
      </c>
      <c r="B37" s="50" t="s">
        <v>253</v>
      </c>
      <c r="C37" s="28"/>
      <c r="D37" s="29">
        <f>+D34+D35</f>
        <v>2555390600</v>
      </c>
      <c r="E37" s="29">
        <f>+E34+E35</f>
        <v>2130508571</v>
      </c>
      <c r="G37" s="160"/>
    </row>
    <row r="38" spans="1:7" ht="18.75" customHeight="1">
      <c r="A38" s="1"/>
      <c r="B38" s="1"/>
      <c r="C38" s="1"/>
      <c r="D38" s="281" t="s">
        <v>967</v>
      </c>
      <c r="E38" s="281"/>
    </row>
    <row r="39" spans="1:7" ht="18.75" customHeight="1">
      <c r="A39" s="277" t="s">
        <v>489</v>
      </c>
      <c r="B39" s="277"/>
      <c r="C39" s="277"/>
      <c r="D39" s="277" t="s">
        <v>480</v>
      </c>
      <c r="E39" s="277"/>
    </row>
    <row r="40" spans="1:7">
      <c r="A40" s="1"/>
      <c r="B40" s="1"/>
      <c r="C40" s="1"/>
      <c r="D40" s="1"/>
      <c r="E40" s="1"/>
    </row>
    <row r="41" spans="1:7" ht="3.75" customHeight="1">
      <c r="A41" s="1"/>
      <c r="B41" s="1"/>
      <c r="C41" s="1"/>
      <c r="E41" s="1"/>
    </row>
    <row r="42" spans="1:7">
      <c r="A42" s="1"/>
      <c r="B42" s="1"/>
      <c r="C42" s="1"/>
      <c r="E42" s="1"/>
    </row>
    <row r="43" spans="1:7">
      <c r="A43" s="1"/>
      <c r="B43" s="1"/>
      <c r="C43" s="1"/>
      <c r="E43" s="1"/>
    </row>
    <row r="44" spans="1:7">
      <c r="A44" s="1"/>
      <c r="B44" s="1"/>
      <c r="C44" s="1"/>
      <c r="D44" s="1"/>
      <c r="E44" s="1"/>
    </row>
    <row r="45" spans="1:7">
      <c r="A45" s="1"/>
      <c r="B45" s="1"/>
      <c r="C45" s="1"/>
      <c r="D45" s="1"/>
      <c r="E45" s="1"/>
    </row>
    <row r="46" spans="1:7" ht="16.5" customHeight="1">
      <c r="A46" s="277" t="s">
        <v>956</v>
      </c>
      <c r="B46" s="277"/>
      <c r="C46" s="277"/>
      <c r="D46" s="1"/>
      <c r="E46" s="1"/>
    </row>
    <row r="47" spans="1:7">
      <c r="A47" s="1"/>
      <c r="B47" s="1"/>
      <c r="C47" s="1"/>
      <c r="D47" s="1"/>
      <c r="E47" s="1"/>
    </row>
  </sheetData>
  <mergeCells count="9">
    <mergeCell ref="A46:C46"/>
    <mergeCell ref="B1:D1"/>
    <mergeCell ref="A2:B2"/>
    <mergeCell ref="A3:B3"/>
    <mergeCell ref="C4:D4"/>
    <mergeCell ref="D39:E39"/>
    <mergeCell ref="D38:E38"/>
    <mergeCell ref="A39:C39"/>
    <mergeCell ref="A5:D5"/>
  </mergeCells>
  <phoneticPr fontId="5" type="noConversion"/>
  <pageMargins left="0.5" right="0.25" top="0.25" bottom="0.25"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4"/>
  <dimension ref="A1:J456"/>
  <sheetViews>
    <sheetView view="pageBreakPreview" topLeftCell="A45" zoomScale="115" zoomScaleSheetLayoutView="115" workbookViewId="0">
      <selection activeCell="A307" sqref="A307:B307"/>
    </sheetView>
  </sheetViews>
  <sheetFormatPr defaultRowHeight="18.75" customHeight="1"/>
  <cols>
    <col min="3" max="3" width="12.7109375" customWidth="1"/>
    <col min="4" max="4" width="14.140625" customWidth="1"/>
    <col min="5" max="6" width="14" customWidth="1"/>
    <col min="7" max="7" width="14.28515625" customWidth="1"/>
    <col min="8" max="8" width="14" customWidth="1"/>
    <col min="9" max="9" width="17.28515625" bestFit="1" customWidth="1"/>
    <col min="10" max="10" width="18.140625" bestFit="1" customWidth="1"/>
    <col min="11" max="11" width="11" bestFit="1" customWidth="1"/>
  </cols>
  <sheetData>
    <row r="1" spans="1:8" ht="18.75" hidden="1" customHeight="1">
      <c r="A1" t="s">
        <v>262</v>
      </c>
      <c r="F1" s="297" t="s">
        <v>263</v>
      </c>
      <c r="G1" s="297"/>
    </row>
    <row r="2" spans="1:8" ht="18.75" hidden="1" customHeight="1">
      <c r="A2" t="s">
        <v>264</v>
      </c>
      <c r="E2" s="297" t="s">
        <v>265</v>
      </c>
      <c r="F2" s="297"/>
      <c r="G2" s="297"/>
      <c r="H2" s="297"/>
    </row>
    <row r="3" spans="1:8" ht="18.75" hidden="1" customHeight="1">
      <c r="A3" t="s">
        <v>266</v>
      </c>
      <c r="E3" s="297" t="s">
        <v>270</v>
      </c>
      <c r="F3" s="297"/>
      <c r="G3" s="297"/>
      <c r="H3" s="297"/>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290" t="s">
        <v>271</v>
      </c>
      <c r="B17" s="290"/>
      <c r="C17" s="290"/>
      <c r="D17" s="290"/>
      <c r="E17" s="290"/>
      <c r="F17" s="290"/>
      <c r="G17" s="290"/>
    </row>
    <row r="18" spans="1:7" ht="18.75" hidden="1" customHeight="1">
      <c r="A18" s="290" t="s">
        <v>202</v>
      </c>
      <c r="B18" s="290"/>
      <c r="C18" s="290"/>
      <c r="D18" s="290"/>
      <c r="E18" s="290"/>
      <c r="F18" s="290"/>
      <c r="G18" s="290"/>
    </row>
    <row r="19" spans="1:7" ht="18.75" hidden="1" customHeight="1">
      <c r="A19" s="290" t="s">
        <v>482</v>
      </c>
      <c r="B19" s="290"/>
      <c r="C19" s="290"/>
      <c r="D19" s="290"/>
      <c r="E19" s="290"/>
      <c r="F19" s="290"/>
      <c r="G19" s="290"/>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51" t="s">
        <v>262</v>
      </c>
      <c r="B45" s="51"/>
      <c r="C45" s="51"/>
      <c r="D45" s="51"/>
      <c r="E45" s="51"/>
      <c r="F45" s="298" t="s">
        <v>263</v>
      </c>
      <c r="G45" s="298"/>
      <c r="H45" s="51"/>
    </row>
    <row r="46" spans="1:8" ht="18.75" customHeight="1">
      <c r="A46" s="51" t="s">
        <v>264</v>
      </c>
      <c r="B46" s="51"/>
      <c r="C46" s="51"/>
      <c r="D46" s="51"/>
      <c r="E46" s="298" t="s">
        <v>265</v>
      </c>
      <c r="F46" s="298"/>
      <c r="G46" s="298"/>
      <c r="H46" s="298"/>
    </row>
    <row r="47" spans="1:8" ht="18.75" customHeight="1">
      <c r="A47" s="51" t="s">
        <v>272</v>
      </c>
      <c r="B47" s="51"/>
      <c r="C47" s="51"/>
      <c r="D47" s="51"/>
      <c r="E47" s="51"/>
      <c r="F47" s="174" t="s">
        <v>270</v>
      </c>
      <c r="G47" s="174"/>
      <c r="H47" s="51"/>
    </row>
    <row r="48" spans="1:8" ht="27.75" customHeight="1">
      <c r="A48" s="299" t="s">
        <v>273</v>
      </c>
      <c r="B48" s="299"/>
      <c r="C48" s="299"/>
      <c r="D48" s="299"/>
      <c r="E48" s="299"/>
      <c r="F48" s="299"/>
      <c r="G48" s="299"/>
    </row>
    <row r="49" spans="1:8" ht="18.75" customHeight="1">
      <c r="A49" s="297" t="s">
        <v>968</v>
      </c>
      <c r="B49" s="297"/>
      <c r="C49" s="297"/>
      <c r="D49" s="297"/>
      <c r="E49" s="297"/>
      <c r="F49" s="297"/>
      <c r="G49" s="297"/>
    </row>
    <row r="51" spans="1:8" ht="18.75" customHeight="1">
      <c r="A51" t="s">
        <v>274</v>
      </c>
    </row>
    <row r="52" spans="1:8" ht="18.75" customHeight="1">
      <c r="A52" t="s">
        <v>275</v>
      </c>
    </row>
    <row r="53" spans="1:8" ht="37.5" customHeight="1">
      <c r="A53" s="291" t="s">
        <v>604</v>
      </c>
      <c r="B53" s="291"/>
      <c r="C53" s="291"/>
      <c r="D53" s="291"/>
      <c r="E53" s="291"/>
      <c r="F53" s="291"/>
      <c r="G53" s="291"/>
      <c r="H53" s="291"/>
    </row>
    <row r="54" spans="1:8" ht="18.75" customHeight="1">
      <c r="A54" s="291" t="s">
        <v>566</v>
      </c>
      <c r="B54" s="291"/>
      <c r="C54" s="291"/>
      <c r="D54" s="291"/>
      <c r="E54" s="291"/>
      <c r="F54" s="291"/>
      <c r="G54" s="291"/>
      <c r="H54" s="291"/>
    </row>
    <row r="55" spans="1:8" ht="18.75" customHeight="1">
      <c r="A55" s="286" t="s">
        <v>567</v>
      </c>
      <c r="B55" s="286"/>
      <c r="C55" s="286"/>
      <c r="D55" s="286"/>
      <c r="E55" s="286"/>
      <c r="F55" s="286"/>
      <c r="G55" s="286"/>
      <c r="H55" s="286"/>
    </row>
    <row r="56" spans="1:8" ht="18.75" customHeight="1">
      <c r="A56" s="286" t="s">
        <v>568</v>
      </c>
      <c r="B56" s="286"/>
      <c r="C56" s="286"/>
      <c r="D56" s="286"/>
      <c r="E56" s="286"/>
      <c r="F56" s="286"/>
      <c r="G56" s="286"/>
      <c r="H56" s="286"/>
    </row>
    <row r="57" spans="1:8" ht="18.75" customHeight="1">
      <c r="A57" s="286" t="s">
        <v>569</v>
      </c>
      <c r="B57" s="286"/>
      <c r="C57" s="286"/>
      <c r="D57" s="286"/>
      <c r="E57" s="286"/>
      <c r="F57" s="286"/>
      <c r="G57" s="286"/>
      <c r="H57" s="286"/>
    </row>
    <row r="58" spans="1:8" ht="18.75" customHeight="1">
      <c r="A58" s="286" t="s">
        <v>570</v>
      </c>
      <c r="B58" s="286"/>
      <c r="C58" s="286"/>
      <c r="D58" s="286"/>
      <c r="E58" s="286"/>
      <c r="F58" s="286"/>
      <c r="G58" s="286"/>
      <c r="H58" s="286"/>
    </row>
    <row r="59" spans="1:8" ht="18.75" customHeight="1">
      <c r="A59" s="286" t="s">
        <v>571</v>
      </c>
      <c r="B59" s="286"/>
      <c r="C59" s="286"/>
      <c r="D59" s="286"/>
      <c r="E59" s="286"/>
      <c r="F59" s="286"/>
      <c r="G59" s="286"/>
      <c r="H59" s="286"/>
    </row>
    <row r="60" spans="1:8" ht="18.75" customHeight="1">
      <c r="A60" s="286" t="s">
        <v>572</v>
      </c>
      <c r="B60" s="286"/>
      <c r="C60" s="286"/>
      <c r="D60" s="286"/>
      <c r="E60" s="286"/>
      <c r="F60" s="286"/>
      <c r="G60" s="286"/>
      <c r="H60" s="286"/>
    </row>
    <row r="61" spans="1:8" ht="18.75" customHeight="1">
      <c r="A61" s="286" t="s">
        <v>573</v>
      </c>
      <c r="B61" s="286"/>
      <c r="C61" s="286"/>
      <c r="D61" s="286"/>
      <c r="E61" s="286"/>
      <c r="F61" s="286"/>
      <c r="G61" s="126"/>
      <c r="H61" s="126"/>
    </row>
    <row r="62" spans="1:8" ht="18.75" customHeight="1">
      <c r="A62" s="286" t="s">
        <v>574</v>
      </c>
      <c r="B62" s="286"/>
      <c r="C62" s="286"/>
      <c r="D62" s="286"/>
      <c r="E62" s="286"/>
      <c r="F62" s="286"/>
      <c r="G62" s="286"/>
      <c r="H62" s="286"/>
    </row>
    <row r="63" spans="1:8" ht="18.75" customHeight="1">
      <c r="A63" s="286" t="s">
        <v>575</v>
      </c>
      <c r="B63" s="286"/>
      <c r="C63" s="286"/>
      <c r="D63" s="286"/>
      <c r="E63" s="286"/>
      <c r="F63" s="286"/>
      <c r="G63" s="286"/>
      <c r="H63" s="286"/>
    </row>
    <row r="64" spans="1:8" ht="18.75" customHeight="1">
      <c r="A64" t="s">
        <v>276</v>
      </c>
    </row>
    <row r="65" spans="1:8" ht="18.75" customHeight="1">
      <c r="A65" t="s">
        <v>277</v>
      </c>
    </row>
    <row r="66" spans="1:8" ht="18.75" customHeight="1">
      <c r="A66" t="s">
        <v>576</v>
      </c>
    </row>
    <row r="67" spans="1:8" ht="18.75" customHeight="1">
      <c r="A67" t="s">
        <v>577</v>
      </c>
    </row>
    <row r="68" spans="1:8" ht="18.75" customHeight="1">
      <c r="A68" t="s">
        <v>278</v>
      </c>
    </row>
    <row r="69" spans="1:8" ht="18.75" customHeight="1">
      <c r="A69" t="s">
        <v>578</v>
      </c>
    </row>
    <row r="70" spans="1:8" ht="43.5" customHeight="1">
      <c r="A70" s="304" t="s">
        <v>579</v>
      </c>
      <c r="B70" s="304"/>
      <c r="C70" s="304"/>
      <c r="D70" s="304"/>
      <c r="E70" s="304"/>
      <c r="F70" s="304"/>
      <c r="G70" s="304"/>
      <c r="H70" s="304"/>
    </row>
    <row r="71" spans="1:8" ht="18.75" customHeight="1">
      <c r="A71" t="s">
        <v>279</v>
      </c>
    </row>
    <row r="72" spans="1:8" ht="18.75" customHeight="1">
      <c r="A72" s="3" t="s">
        <v>580</v>
      </c>
    </row>
    <row r="73" spans="1:8" ht="18.75" customHeight="1">
      <c r="A73" t="s">
        <v>581</v>
      </c>
    </row>
    <row r="74" spans="1:8" ht="18.75" customHeight="1">
      <c r="A74" s="3" t="s">
        <v>582</v>
      </c>
    </row>
    <row r="75" spans="1:8" ht="18.75" customHeight="1">
      <c r="A75" t="s">
        <v>280</v>
      </c>
    </row>
    <row r="76" spans="1:8" ht="18.75" customHeight="1">
      <c r="A76" t="s">
        <v>281</v>
      </c>
    </row>
    <row r="77" spans="1:8" ht="18.75" customHeight="1">
      <c r="A77" s="3" t="s">
        <v>583</v>
      </c>
    </row>
    <row r="78" spans="1:8" ht="31.5" customHeight="1">
      <c r="A78" s="288" t="s">
        <v>584</v>
      </c>
      <c r="B78" s="288"/>
      <c r="C78" s="288"/>
      <c r="D78" s="288"/>
      <c r="E78" s="288"/>
      <c r="F78" s="288"/>
      <c r="G78" s="288"/>
      <c r="H78" s="288"/>
    </row>
    <row r="79" spans="1:8" ht="18.75" customHeight="1">
      <c r="A79" t="s">
        <v>282</v>
      </c>
    </row>
    <row r="80" spans="1:8" ht="42.75" customHeight="1">
      <c r="A80" s="288" t="s">
        <v>585</v>
      </c>
      <c r="B80" s="288"/>
      <c r="C80" s="288"/>
      <c r="D80" s="288"/>
      <c r="E80" s="288"/>
      <c r="F80" s="288"/>
      <c r="G80" s="288"/>
      <c r="H80" s="288"/>
    </row>
    <row r="81" spans="1:8" ht="18.75" customHeight="1">
      <c r="A81" s="3" t="s">
        <v>586</v>
      </c>
    </row>
    <row r="82" spans="1:8" ht="18.75" customHeight="1">
      <c r="A82" s="3" t="s">
        <v>587</v>
      </c>
    </row>
    <row r="83" spans="1:8" ht="18.75" customHeight="1">
      <c r="A83" t="s">
        <v>283</v>
      </c>
    </row>
    <row r="84" spans="1:8" ht="18.75" customHeight="1">
      <c r="A84" s="127" t="s">
        <v>588</v>
      </c>
    </row>
    <row r="85" spans="1:8" ht="37.5" customHeight="1">
      <c r="A85" s="288" t="s">
        <v>589</v>
      </c>
      <c r="B85" s="288"/>
      <c r="C85" s="288"/>
      <c r="D85" s="288"/>
      <c r="E85" s="288"/>
      <c r="F85" s="288"/>
      <c r="G85" s="288"/>
      <c r="H85" s="288"/>
    </row>
    <row r="86" spans="1:8" ht="38.25" customHeight="1">
      <c r="A86" s="288" t="s">
        <v>590</v>
      </c>
      <c r="B86" s="288"/>
      <c r="C86" s="288"/>
      <c r="D86" s="288"/>
      <c r="E86" s="288"/>
      <c r="F86" s="288"/>
      <c r="G86" s="288"/>
      <c r="H86" s="288"/>
    </row>
    <row r="87" spans="1:8" ht="18.75" customHeight="1">
      <c r="A87" s="127" t="s">
        <v>591</v>
      </c>
    </row>
    <row r="88" spans="1:8" ht="36.75" customHeight="1">
      <c r="A88" s="288" t="s">
        <v>592</v>
      </c>
      <c r="B88" s="288"/>
      <c r="C88" s="288"/>
      <c r="D88" s="288"/>
      <c r="E88" s="288"/>
      <c r="F88" s="288"/>
      <c r="G88" s="288"/>
      <c r="H88" s="288"/>
    </row>
    <row r="89" spans="1:8" ht="18.75" customHeight="1">
      <c r="A89" s="19"/>
      <c r="B89" s="305" t="s">
        <v>593</v>
      </c>
      <c r="C89" s="305"/>
      <c r="D89" s="305"/>
      <c r="E89" s="305"/>
      <c r="F89" s="129" t="s">
        <v>917</v>
      </c>
      <c r="G89" s="73"/>
      <c r="H89" s="73"/>
    </row>
    <row r="90" spans="1:8" ht="18.75" customHeight="1">
      <c r="A90" s="19"/>
      <c r="B90" s="303" t="s">
        <v>594</v>
      </c>
      <c r="C90" s="303"/>
      <c r="D90" s="303"/>
      <c r="E90" s="303"/>
      <c r="F90" s="129" t="s">
        <v>595</v>
      </c>
      <c r="G90" s="73"/>
      <c r="H90" s="73"/>
    </row>
    <row r="91" spans="1:8" ht="18.75" customHeight="1">
      <c r="A91" s="19"/>
      <c r="B91" s="303" t="s">
        <v>596</v>
      </c>
      <c r="C91" s="303"/>
      <c r="D91" s="303"/>
      <c r="E91" s="303"/>
      <c r="F91" s="129" t="s">
        <v>595</v>
      </c>
      <c r="G91" s="73"/>
      <c r="H91" s="73"/>
    </row>
    <row r="92" spans="1:8" ht="18.75" customHeight="1">
      <c r="A92" s="19"/>
      <c r="B92" s="303" t="s">
        <v>597</v>
      </c>
      <c r="C92" s="303"/>
      <c r="D92" s="303"/>
      <c r="E92" s="303"/>
      <c r="F92" s="129" t="s">
        <v>598</v>
      </c>
      <c r="G92" s="73"/>
      <c r="H92" s="73"/>
    </row>
    <row r="93" spans="1:8" ht="18.75" customHeight="1">
      <c r="A93" s="19"/>
      <c r="B93" s="303" t="s">
        <v>599</v>
      </c>
      <c r="C93" s="303"/>
      <c r="D93" s="303"/>
      <c r="E93" s="303"/>
      <c r="F93" s="129" t="s">
        <v>600</v>
      </c>
      <c r="G93" s="73"/>
      <c r="H93" s="73"/>
    </row>
    <row r="94" spans="1:8" ht="18.75" customHeight="1">
      <c r="A94" s="19"/>
      <c r="B94" s="302" t="s">
        <v>603</v>
      </c>
      <c r="C94" s="303"/>
      <c r="D94" s="303"/>
      <c r="E94" s="303"/>
      <c r="F94" s="129" t="s">
        <v>601</v>
      </c>
      <c r="G94" s="73"/>
      <c r="H94" s="73"/>
    </row>
    <row r="95" spans="1:8" ht="36.75" customHeight="1">
      <c r="A95" s="288" t="s">
        <v>602</v>
      </c>
      <c r="B95" s="288"/>
      <c r="C95" s="288"/>
      <c r="D95" s="288"/>
      <c r="E95" s="288"/>
      <c r="F95" s="288"/>
      <c r="G95" s="288"/>
      <c r="H95" s="288"/>
    </row>
    <row r="96" spans="1:8" ht="18.75" customHeight="1">
      <c r="A96" t="s">
        <v>919</v>
      </c>
    </row>
    <row r="97" spans="1:8" ht="42.75" customHeight="1">
      <c r="A97" s="288" t="s">
        <v>918</v>
      </c>
      <c r="B97" s="288"/>
      <c r="C97" s="288"/>
      <c r="D97" s="288"/>
      <c r="E97" s="288"/>
      <c r="F97" s="288"/>
      <c r="G97" s="288"/>
      <c r="H97" s="288"/>
    </row>
    <row r="98" spans="1:8" ht="18.75" customHeight="1">
      <c r="A98" t="s">
        <v>920</v>
      </c>
    </row>
    <row r="99" spans="1:8" ht="39" customHeight="1">
      <c r="A99" s="288" t="s">
        <v>872</v>
      </c>
      <c r="B99" s="288"/>
      <c r="C99" s="288"/>
      <c r="D99" s="288"/>
      <c r="E99" s="288"/>
      <c r="F99" s="288"/>
      <c r="G99" s="288"/>
      <c r="H99" s="288"/>
    </row>
    <row r="100" spans="1:8" ht="39" customHeight="1">
      <c r="A100" s="288" t="s">
        <v>873</v>
      </c>
      <c r="B100" s="288"/>
      <c r="C100" s="288"/>
      <c r="D100" s="288"/>
      <c r="E100" s="288"/>
      <c r="F100" s="288"/>
      <c r="G100" s="288"/>
      <c r="H100" s="288"/>
    </row>
    <row r="101" spans="1:8" ht="18.75" customHeight="1">
      <c r="A101" t="s">
        <v>921</v>
      </c>
    </row>
    <row r="102" spans="1:8" ht="18.75" customHeight="1">
      <c r="A102" s="306" t="s">
        <v>874</v>
      </c>
      <c r="B102" s="306"/>
      <c r="C102" s="306"/>
      <c r="D102" s="306"/>
      <c r="E102" s="306"/>
      <c r="F102" s="306"/>
      <c r="G102" s="306"/>
      <c r="H102" s="306"/>
    </row>
    <row r="103" spans="1:8" ht="36.75" customHeight="1">
      <c r="A103" s="288" t="s">
        <v>875</v>
      </c>
      <c r="B103" s="288"/>
      <c r="C103" s="288"/>
      <c r="D103" s="288"/>
      <c r="E103" s="288"/>
      <c r="F103" s="288"/>
      <c r="G103" s="288"/>
      <c r="H103" s="288"/>
    </row>
    <row r="104" spans="1:8" ht="18.75" customHeight="1">
      <c r="A104" s="306" t="s">
        <v>876</v>
      </c>
      <c r="B104" s="306"/>
      <c r="C104" s="306"/>
      <c r="D104" s="306"/>
      <c r="E104" s="306"/>
      <c r="F104" s="306"/>
      <c r="G104" s="306"/>
      <c r="H104" s="306"/>
    </row>
    <row r="105" spans="1:8" ht="18.75" customHeight="1">
      <c r="A105" s="288" t="s">
        <v>877</v>
      </c>
      <c r="B105" s="288"/>
      <c r="C105" s="288"/>
      <c r="D105" s="288"/>
      <c r="E105" s="288"/>
      <c r="F105" s="288"/>
      <c r="G105" s="288"/>
      <c r="H105" s="288"/>
    </row>
    <row r="106" spans="1:8" ht="18.75" customHeight="1">
      <c r="A106" t="s">
        <v>923</v>
      </c>
    </row>
    <row r="107" spans="1:8" ht="54" customHeight="1">
      <c r="A107" s="288" t="s">
        <v>922</v>
      </c>
      <c r="B107" s="288"/>
      <c r="C107" s="288"/>
      <c r="D107" s="288"/>
      <c r="E107" s="288"/>
      <c r="F107" s="288"/>
      <c r="G107" s="288"/>
      <c r="H107" s="288"/>
    </row>
    <row r="108" spans="1:8" ht="18.75" customHeight="1">
      <c r="A108" t="s">
        <v>924</v>
      </c>
    </row>
    <row r="109" spans="1:8" ht="18.75" customHeight="1">
      <c r="A109" t="s">
        <v>925</v>
      </c>
    </row>
    <row r="110" spans="1:8" ht="18.75" customHeight="1">
      <c r="A110" s="288" t="s">
        <v>878</v>
      </c>
      <c r="B110" s="288"/>
      <c r="C110" s="288"/>
      <c r="D110" s="288"/>
      <c r="E110" s="288"/>
      <c r="F110" s="288"/>
      <c r="G110" s="288"/>
      <c r="H110" s="288"/>
    </row>
    <row r="111" spans="1:8" ht="30.75" customHeight="1">
      <c r="A111" s="288" t="s">
        <v>879</v>
      </c>
      <c r="B111" s="288"/>
      <c r="C111" s="288"/>
      <c r="D111" s="288"/>
      <c r="E111" s="288"/>
      <c r="F111" s="288"/>
      <c r="G111" s="288"/>
      <c r="H111" s="288"/>
    </row>
    <row r="112" spans="1:8" ht="30.75" customHeight="1">
      <c r="A112" s="288" t="s">
        <v>880</v>
      </c>
      <c r="B112" s="288"/>
      <c r="C112" s="288"/>
      <c r="D112" s="288"/>
      <c r="E112" s="288"/>
      <c r="F112" s="288"/>
      <c r="G112" s="288"/>
      <c r="H112" s="288"/>
    </row>
    <row r="113" spans="1:8" ht="18.75" customHeight="1">
      <c r="A113" t="s">
        <v>926</v>
      </c>
    </row>
    <row r="114" spans="1:8" ht="18.75" customHeight="1">
      <c r="A114" s="127" t="s">
        <v>883</v>
      </c>
    </row>
    <row r="115" spans="1:8" ht="18.75" customHeight="1">
      <c r="A115" s="288" t="s">
        <v>881</v>
      </c>
      <c r="B115" s="288"/>
      <c r="C115" s="288"/>
      <c r="D115" s="288"/>
      <c r="E115" s="288"/>
      <c r="F115" s="288"/>
      <c r="G115" s="288"/>
      <c r="H115" s="288"/>
    </row>
    <row r="116" spans="1:8" ht="18.75" customHeight="1">
      <c r="A116" s="288" t="s">
        <v>605</v>
      </c>
      <c r="B116" s="288"/>
      <c r="C116" s="288"/>
      <c r="D116" s="288"/>
      <c r="E116" s="288"/>
      <c r="F116" s="288"/>
      <c r="G116" s="288"/>
      <c r="H116" s="288"/>
    </row>
    <row r="117" spans="1:8" ht="18.75" customHeight="1">
      <c r="A117" s="288" t="s">
        <v>606</v>
      </c>
      <c r="B117" s="288"/>
      <c r="C117" s="288"/>
      <c r="D117" s="288"/>
      <c r="E117" s="288"/>
      <c r="F117" s="288"/>
      <c r="G117" s="288"/>
      <c r="H117" s="288"/>
    </row>
    <row r="118" spans="1:8" ht="18.75" customHeight="1">
      <c r="A118" s="288" t="s">
        <v>607</v>
      </c>
      <c r="B118" s="288"/>
      <c r="C118" s="288"/>
      <c r="D118" s="288"/>
      <c r="E118" s="288"/>
      <c r="F118" s="288"/>
      <c r="G118" s="288"/>
      <c r="H118" s="288"/>
    </row>
    <row r="119" spans="1:8" ht="18.75" customHeight="1">
      <c r="A119" s="288" t="s">
        <v>608</v>
      </c>
      <c r="B119" s="288"/>
      <c r="C119" s="288"/>
      <c r="D119" s="288"/>
      <c r="E119" s="288"/>
      <c r="F119" s="288"/>
      <c r="G119" s="288"/>
      <c r="H119" s="288"/>
    </row>
    <row r="120" spans="1:8" ht="18.75" customHeight="1">
      <c r="A120" s="288" t="s">
        <v>884</v>
      </c>
      <c r="B120" s="288"/>
      <c r="C120" s="288"/>
      <c r="D120" s="288"/>
      <c r="E120" s="288"/>
      <c r="F120" s="288"/>
      <c r="G120" s="288"/>
      <c r="H120" s="288"/>
    </row>
    <row r="121" spans="1:8" ht="30.75" customHeight="1">
      <c r="A121" s="288" t="s">
        <v>882</v>
      </c>
      <c r="B121" s="288"/>
      <c r="C121" s="288"/>
      <c r="D121" s="288"/>
      <c r="E121" s="288"/>
      <c r="F121" s="288"/>
      <c r="G121" s="288"/>
      <c r="H121" s="288"/>
    </row>
    <row r="122" spans="1:8" ht="18.75" customHeight="1">
      <c r="A122" s="19" t="s">
        <v>885</v>
      </c>
    </row>
    <row r="123" spans="1:8" ht="54.75" customHeight="1">
      <c r="A123" s="288" t="s">
        <v>886</v>
      </c>
      <c r="B123" s="288"/>
      <c r="C123" s="288"/>
      <c r="D123" s="288"/>
      <c r="E123" s="288"/>
      <c r="F123" s="288"/>
      <c r="G123" s="288"/>
      <c r="H123" s="288"/>
    </row>
    <row r="124" spans="1:8" ht="18.75" customHeight="1">
      <c r="A124" s="288" t="s">
        <v>609</v>
      </c>
      <c r="B124" s="288"/>
      <c r="C124" s="288"/>
      <c r="D124" s="288"/>
      <c r="E124" s="288"/>
      <c r="F124" s="288"/>
      <c r="G124" s="288"/>
      <c r="H124" s="288"/>
    </row>
    <row r="125" spans="1:8" ht="18.75" customHeight="1">
      <c r="A125" s="288" t="s">
        <v>610</v>
      </c>
      <c r="B125" s="288"/>
      <c r="C125" s="288"/>
      <c r="D125" s="288"/>
      <c r="E125" s="288"/>
      <c r="F125" s="288"/>
      <c r="G125" s="288"/>
      <c r="H125" s="288"/>
    </row>
    <row r="126" spans="1:8" ht="18.75" customHeight="1">
      <c r="A126" s="288" t="s">
        <v>611</v>
      </c>
      <c r="B126" s="288"/>
      <c r="C126" s="288"/>
      <c r="D126" s="288"/>
      <c r="E126" s="288"/>
      <c r="F126" s="288"/>
      <c r="G126" s="288"/>
      <c r="H126" s="288"/>
    </row>
    <row r="127" spans="1:8" ht="18.75" customHeight="1">
      <c r="A127" s="288" t="s">
        <v>612</v>
      </c>
      <c r="B127" s="288"/>
      <c r="C127" s="288"/>
      <c r="D127" s="288"/>
      <c r="E127" s="288"/>
      <c r="F127" s="288"/>
      <c r="G127" s="288"/>
      <c r="H127" s="288"/>
    </row>
    <row r="128" spans="1:8" ht="18.75" customHeight="1">
      <c r="A128" s="19" t="s">
        <v>887</v>
      </c>
    </row>
    <row r="129" spans="1:8" ht="36.75" customHeight="1">
      <c r="A129" s="288" t="s">
        <v>888</v>
      </c>
      <c r="B129" s="288"/>
      <c r="C129" s="288"/>
      <c r="D129" s="288"/>
      <c r="E129" s="288"/>
      <c r="F129" s="288"/>
      <c r="G129" s="288"/>
      <c r="H129" s="288"/>
    </row>
    <row r="130" spans="1:8" ht="18.75" customHeight="1">
      <c r="A130" s="288" t="s">
        <v>613</v>
      </c>
      <c r="B130" s="288"/>
      <c r="C130" s="288"/>
      <c r="D130" s="288"/>
      <c r="E130" s="288"/>
      <c r="F130" s="288"/>
      <c r="G130" s="288"/>
      <c r="H130" s="288"/>
    </row>
    <row r="131" spans="1:8" ht="18.75" customHeight="1">
      <c r="A131" s="288" t="s">
        <v>614</v>
      </c>
      <c r="B131" s="288"/>
      <c r="C131" s="288"/>
      <c r="D131" s="288"/>
      <c r="E131" s="288"/>
      <c r="F131" s="288"/>
      <c r="G131" s="288"/>
      <c r="H131" s="288"/>
    </row>
    <row r="132" spans="1:8" ht="18.75" customHeight="1">
      <c r="A132" s="306" t="s">
        <v>889</v>
      </c>
      <c r="B132" s="306"/>
      <c r="C132" s="306"/>
      <c r="D132" s="306"/>
      <c r="E132" s="306"/>
      <c r="F132" s="306"/>
      <c r="G132" s="306"/>
      <c r="H132" s="306"/>
    </row>
    <row r="133" spans="1:8" ht="18.75" customHeight="1">
      <c r="A133" s="19" t="s">
        <v>927</v>
      </c>
      <c r="B133" s="19"/>
      <c r="C133" s="19"/>
      <c r="D133" s="19"/>
      <c r="E133" s="19"/>
      <c r="F133" s="19"/>
      <c r="G133" s="19"/>
      <c r="H133" s="19"/>
    </row>
    <row r="134" spans="1:8" ht="18.75" customHeight="1">
      <c r="A134" s="288" t="s">
        <v>890</v>
      </c>
      <c r="B134" s="288"/>
      <c r="C134" s="288"/>
      <c r="D134" s="288"/>
      <c r="E134" s="288"/>
      <c r="F134" s="288"/>
      <c r="G134" s="288"/>
      <c r="H134" s="288"/>
    </row>
    <row r="135" spans="1:8" ht="18.75" customHeight="1">
      <c r="A135" s="288" t="s">
        <v>891</v>
      </c>
      <c r="B135" s="288"/>
      <c r="C135" s="288"/>
      <c r="D135" s="288"/>
      <c r="E135" s="288"/>
      <c r="F135" s="288"/>
      <c r="G135" s="288"/>
      <c r="H135" s="288"/>
    </row>
    <row r="136" spans="1:8" ht="18.75" customHeight="1">
      <c r="A136" s="288" t="s">
        <v>892</v>
      </c>
      <c r="B136" s="288"/>
      <c r="C136" s="288"/>
      <c r="D136" s="288"/>
      <c r="E136" s="288"/>
      <c r="F136" s="288"/>
      <c r="G136" s="288"/>
      <c r="H136" s="288"/>
    </row>
    <row r="137" spans="1:8" ht="18.75" customHeight="1">
      <c r="A137" s="288" t="s">
        <v>893</v>
      </c>
      <c r="B137" s="288"/>
      <c r="C137" s="288"/>
      <c r="D137" s="288"/>
      <c r="E137" s="288"/>
      <c r="F137" s="288"/>
      <c r="G137" s="288"/>
      <c r="H137" s="288"/>
    </row>
    <row r="138" spans="1:8" ht="18.75" customHeight="1">
      <c r="A138" t="s">
        <v>928</v>
      </c>
    </row>
    <row r="139" spans="1:8" ht="30.75" customHeight="1">
      <c r="A139" s="288" t="s">
        <v>894</v>
      </c>
      <c r="B139" s="288"/>
      <c r="C139" s="288"/>
      <c r="D139" s="288"/>
      <c r="E139" s="288"/>
      <c r="F139" s="288"/>
      <c r="G139" s="288"/>
      <c r="H139" s="288"/>
    </row>
    <row r="140" spans="1:8" ht="30.75" customHeight="1">
      <c r="A140" s="288" t="s">
        <v>895</v>
      </c>
      <c r="B140" s="288"/>
      <c r="C140" s="288"/>
      <c r="D140" s="288"/>
      <c r="E140" s="288"/>
      <c r="F140" s="288"/>
      <c r="G140" s="288"/>
      <c r="H140" s="288"/>
    </row>
    <row r="141" spans="1:8" ht="18.75" customHeight="1">
      <c r="A141" t="s">
        <v>929</v>
      </c>
    </row>
    <row r="142" spans="1:8" ht="18.75" customHeight="1">
      <c r="A142" t="s">
        <v>930</v>
      </c>
    </row>
    <row r="143" spans="1:8" ht="18.75" customHeight="1">
      <c r="A143" t="s">
        <v>284</v>
      </c>
    </row>
    <row r="144" spans="1:8" ht="18.75" customHeight="1">
      <c r="G144" s="297" t="s">
        <v>285</v>
      </c>
      <c r="H144" s="297"/>
    </row>
    <row r="145" spans="1:10" ht="18.75" customHeight="1">
      <c r="A145" t="s">
        <v>286</v>
      </c>
      <c r="G145" s="172" t="s">
        <v>535</v>
      </c>
      <c r="H145" s="172" t="s">
        <v>1</v>
      </c>
    </row>
    <row r="146" spans="1:10" s="3" customFormat="1" ht="18.75" customHeight="1">
      <c r="A146" s="3" t="s">
        <v>289</v>
      </c>
      <c r="G146" s="80">
        <v>2376358258</v>
      </c>
      <c r="H146" s="80">
        <v>3961849890</v>
      </c>
    </row>
    <row r="147" spans="1:10" s="3" customFormat="1" ht="18.75" customHeight="1">
      <c r="A147" s="3" t="s">
        <v>290</v>
      </c>
      <c r="G147" s="80">
        <v>179032342</v>
      </c>
      <c r="H147" s="80">
        <v>211814715</v>
      </c>
    </row>
    <row r="148" spans="1:10" s="3" customFormat="1" ht="18.75" customHeight="1">
      <c r="A148" s="3" t="s">
        <v>291</v>
      </c>
      <c r="G148" s="80"/>
      <c r="H148" s="80"/>
    </row>
    <row r="149" spans="1:10" ht="18.75" customHeight="1">
      <c r="A149" s="284" t="s">
        <v>292</v>
      </c>
      <c r="B149" s="284"/>
      <c r="E149" s="19"/>
      <c r="F149" s="19"/>
      <c r="G149" s="109">
        <f>SUM(G146:G148)</f>
        <v>2555390600</v>
      </c>
      <c r="H149" s="109">
        <f>SUM(H146:H148)</f>
        <v>4173664605</v>
      </c>
    </row>
    <row r="150" spans="1:10" ht="18.75" customHeight="1">
      <c r="A150" t="s">
        <v>293</v>
      </c>
      <c r="E150" s="19"/>
      <c r="F150" s="19"/>
      <c r="G150" s="78" t="s">
        <v>535</v>
      </c>
      <c r="H150" s="78" t="s">
        <v>1</v>
      </c>
    </row>
    <row r="151" spans="1:10" s="3" customFormat="1" ht="18.75" customHeight="1">
      <c r="A151" s="3" t="s">
        <v>294</v>
      </c>
      <c r="E151" s="2"/>
      <c r="F151" s="151"/>
      <c r="G151" s="80"/>
      <c r="H151" s="80">
        <v>15000000000</v>
      </c>
    </row>
    <row r="152" spans="1:10" s="3" customFormat="1" ht="18.75" customHeight="1">
      <c r="A152" s="3" t="s">
        <v>295</v>
      </c>
      <c r="G152" s="152"/>
      <c r="H152" s="152"/>
    </row>
    <row r="153" spans="1:10" ht="18.75" customHeight="1">
      <c r="A153" s="284" t="s">
        <v>292</v>
      </c>
      <c r="B153" s="284"/>
      <c r="E153" s="19"/>
      <c r="F153" s="109">
        <f>+F151</f>
        <v>0</v>
      </c>
      <c r="G153" s="109">
        <f>+G151</f>
        <v>0</v>
      </c>
      <c r="H153" s="109">
        <f>+H151</f>
        <v>15000000000</v>
      </c>
    </row>
    <row r="154" spans="1:10" ht="18.75" customHeight="1">
      <c r="A154" t="s">
        <v>296</v>
      </c>
      <c r="E154" s="19"/>
      <c r="F154" s="19"/>
      <c r="G154" s="78" t="s">
        <v>535</v>
      </c>
      <c r="H154" s="78" t="s">
        <v>1</v>
      </c>
    </row>
    <row r="155" spans="1:10" s="3" customFormat="1" ht="18.75" customHeight="1">
      <c r="A155" s="3" t="s">
        <v>297</v>
      </c>
      <c r="G155" s="80"/>
      <c r="H155" s="80"/>
    </row>
    <row r="156" spans="1:10" s="3" customFormat="1" ht="18.75" customHeight="1">
      <c r="A156" s="3" t="s">
        <v>298</v>
      </c>
      <c r="G156" s="80"/>
      <c r="H156" s="80"/>
    </row>
    <row r="157" spans="1:10" s="3" customFormat="1" ht="18.75" customHeight="1">
      <c r="A157" s="3" t="s">
        <v>299</v>
      </c>
      <c r="G157" s="80"/>
      <c r="H157" s="80"/>
    </row>
    <row r="158" spans="1:10" s="3" customFormat="1" ht="18.75" customHeight="1">
      <c r="A158" s="3" t="s">
        <v>300</v>
      </c>
      <c r="G158" s="80">
        <v>490565727</v>
      </c>
      <c r="H158" s="80">
        <v>1348103045</v>
      </c>
    </row>
    <row r="159" spans="1:10" ht="18.75" customHeight="1">
      <c r="A159" s="284" t="s">
        <v>292</v>
      </c>
      <c r="B159" s="284"/>
      <c r="E159" s="19"/>
      <c r="F159" s="19"/>
      <c r="G159" s="109">
        <f>+G158</f>
        <v>490565727</v>
      </c>
      <c r="H159" s="109">
        <f>+H158</f>
        <v>1348103045</v>
      </c>
      <c r="I159" s="179"/>
      <c r="J159" s="187"/>
    </row>
    <row r="160" spans="1:10" ht="18.75" customHeight="1">
      <c r="A160" t="s">
        <v>301</v>
      </c>
      <c r="E160" s="19"/>
      <c r="F160" s="19"/>
      <c r="G160" s="78" t="s">
        <v>535</v>
      </c>
      <c r="H160" s="78" t="s">
        <v>1</v>
      </c>
      <c r="J160" s="179"/>
    </row>
    <row r="161" spans="1:8" s="3" customFormat="1" ht="18.75" customHeight="1">
      <c r="A161" s="3" t="s">
        <v>302</v>
      </c>
      <c r="G161" s="80">
        <f>9929034874-1265162</f>
        <v>9927769712</v>
      </c>
      <c r="H161" s="80">
        <v>9942815127</v>
      </c>
    </row>
    <row r="162" spans="1:8" s="3" customFormat="1" ht="18.75" customHeight="1">
      <c r="A162" s="3" t="s">
        <v>303</v>
      </c>
      <c r="G162" s="80">
        <v>102531902</v>
      </c>
      <c r="H162" s="80">
        <v>102531902</v>
      </c>
    </row>
    <row r="163" spans="1:8" s="3" customFormat="1" ht="18.75" customHeight="1">
      <c r="A163" s="3" t="s">
        <v>304</v>
      </c>
      <c r="G163" s="80">
        <v>169705493</v>
      </c>
      <c r="H163" s="80">
        <v>458099733</v>
      </c>
    </row>
    <row r="164" spans="1:8" ht="18.75" customHeight="1">
      <c r="A164" s="297" t="s">
        <v>305</v>
      </c>
      <c r="B164" s="297"/>
      <c r="C164" s="297"/>
      <c r="E164" s="19"/>
      <c r="F164" s="19"/>
      <c r="G164" s="109">
        <f>SUM(G161:G163)</f>
        <v>10200007107</v>
      </c>
      <c r="H164" s="109">
        <f>SUM(H161:H163)</f>
        <v>10503446762</v>
      </c>
    </row>
    <row r="165" spans="1:8" ht="18.75" customHeight="1">
      <c r="A165" t="s">
        <v>306</v>
      </c>
    </row>
    <row r="166" spans="1:8" ht="18.75" customHeight="1">
      <c r="A166" t="s">
        <v>307</v>
      </c>
    </row>
    <row r="167" spans="1:8" ht="18.75" customHeight="1">
      <c r="A167" t="s">
        <v>308</v>
      </c>
    </row>
    <row r="168" spans="1:8" ht="18.75" customHeight="1">
      <c r="A168" t="s">
        <v>309</v>
      </c>
      <c r="G168" s="172" t="s">
        <v>535</v>
      </c>
      <c r="H168" s="172" t="s">
        <v>1</v>
      </c>
    </row>
    <row r="169" spans="1:8" s="3" customFormat="1" ht="18.75" customHeight="1">
      <c r="A169" s="3" t="s">
        <v>310</v>
      </c>
      <c r="G169" s="4">
        <v>33594719</v>
      </c>
      <c r="H169" s="4">
        <v>945834021</v>
      </c>
    </row>
    <row r="170" spans="1:8" s="3" customFormat="1" ht="18.75" customHeight="1">
      <c r="A170" s="3" t="s">
        <v>957</v>
      </c>
      <c r="G170" s="4"/>
      <c r="H170" s="4"/>
    </row>
    <row r="171" spans="1:8" ht="18.75" customHeight="1">
      <c r="A171" s="284" t="s">
        <v>292</v>
      </c>
      <c r="B171" s="284"/>
      <c r="G171" s="153">
        <f>SUM(G169:G170)</f>
        <v>33594719</v>
      </c>
      <c r="H171" s="153">
        <f>SUM(H169:H170)</f>
        <v>945834021</v>
      </c>
    </row>
    <row r="172" spans="1:8" ht="18.75" customHeight="1">
      <c r="A172" t="s">
        <v>946</v>
      </c>
      <c r="G172" s="172" t="s">
        <v>287</v>
      </c>
      <c r="H172" s="172" t="s">
        <v>288</v>
      </c>
    </row>
    <row r="173" spans="1:8" ht="18.75" customHeight="1">
      <c r="A173" t="s">
        <v>947</v>
      </c>
      <c r="G173" s="217"/>
      <c r="H173" s="4">
        <v>519320412</v>
      </c>
    </row>
    <row r="174" spans="1:8" ht="18.75" customHeight="1">
      <c r="A174" t="s">
        <v>948</v>
      </c>
      <c r="G174" s="217"/>
      <c r="H174" s="4">
        <v>12100000</v>
      </c>
    </row>
    <row r="175" spans="1:8" ht="18.75" customHeight="1">
      <c r="A175" s="284" t="s">
        <v>292</v>
      </c>
      <c r="B175" s="284"/>
      <c r="G175" s="153">
        <f>SUM(G173:G174)</f>
        <v>0</v>
      </c>
      <c r="H175" s="153">
        <f>SUM(H173:H174)</f>
        <v>531420412</v>
      </c>
    </row>
    <row r="176" spans="1:8" ht="18.75" customHeight="1">
      <c r="A176" t="s">
        <v>551</v>
      </c>
    </row>
    <row r="177" spans="1:10" ht="35.25" customHeight="1">
      <c r="A177" s="296" t="s">
        <v>311</v>
      </c>
      <c r="B177" s="296"/>
      <c r="C177" s="296"/>
      <c r="D177" s="175" t="s">
        <v>312</v>
      </c>
      <c r="E177" s="175" t="s">
        <v>313</v>
      </c>
      <c r="F177" s="175" t="s">
        <v>314</v>
      </c>
      <c r="G177" s="175" t="s">
        <v>960</v>
      </c>
      <c r="H177" s="175" t="s">
        <v>315</v>
      </c>
    </row>
    <row r="178" spans="1:10" ht="18.75" customHeight="1">
      <c r="A178" s="188" t="s">
        <v>316</v>
      </c>
      <c r="B178" s="188"/>
      <c r="C178" s="188"/>
      <c r="D178" s="176"/>
      <c r="E178" s="176"/>
      <c r="F178" s="176"/>
      <c r="G178" s="176"/>
      <c r="H178" s="176"/>
    </row>
    <row r="179" spans="1:10" ht="18.75" customHeight="1">
      <c r="A179" s="189" t="s">
        <v>317</v>
      </c>
      <c r="B179" s="190"/>
      <c r="C179" s="191"/>
      <c r="D179" s="163">
        <v>122803751965</v>
      </c>
      <c r="E179" s="163">
        <v>21677063322</v>
      </c>
      <c r="F179" s="163">
        <v>112877585608</v>
      </c>
      <c r="G179" s="163">
        <v>7778925362</v>
      </c>
      <c r="H179" s="163">
        <f>SUM(D179:G179)</f>
        <v>265137326257</v>
      </c>
    </row>
    <row r="180" spans="1:10" s="3" customFormat="1" ht="18.75" customHeight="1">
      <c r="A180" s="5" t="s">
        <v>318</v>
      </c>
      <c r="B180" s="2"/>
      <c r="C180" s="6"/>
      <c r="D180" s="177">
        <v>7244201014</v>
      </c>
      <c r="E180" s="177">
        <v>3494336538</v>
      </c>
      <c r="F180" s="177"/>
      <c r="G180" s="177">
        <f>803400000+1140000000</f>
        <v>1943400000</v>
      </c>
      <c r="H180" s="177">
        <f t="shared" ref="H180:H185" si="0">+SUM(D180:G180)</f>
        <v>12681937552</v>
      </c>
    </row>
    <row r="181" spans="1:10" s="3" customFormat="1" ht="18.75" customHeight="1">
      <c r="A181" s="5" t="s">
        <v>319</v>
      </c>
      <c r="B181" s="2"/>
      <c r="C181" s="6"/>
      <c r="D181" s="177"/>
      <c r="E181" s="177"/>
      <c r="F181" s="177"/>
      <c r="G181" s="177"/>
      <c r="H181" s="177">
        <f t="shared" si="0"/>
        <v>0</v>
      </c>
    </row>
    <row r="182" spans="1:10" s="3" customFormat="1" ht="18.75" customHeight="1">
      <c r="A182" s="5" t="s">
        <v>536</v>
      </c>
      <c r="B182" s="2"/>
      <c r="C182" s="6"/>
      <c r="D182" s="178"/>
      <c r="E182" s="177"/>
      <c r="F182" s="177"/>
      <c r="G182" s="177"/>
      <c r="H182" s="177">
        <f t="shared" si="0"/>
        <v>0</v>
      </c>
    </row>
    <row r="183" spans="1:10" s="3" customFormat="1" ht="18.75" customHeight="1">
      <c r="A183" s="5" t="s">
        <v>321</v>
      </c>
      <c r="B183" s="2"/>
      <c r="C183" s="6"/>
      <c r="D183" s="178"/>
      <c r="E183" s="178"/>
      <c r="F183" s="229"/>
      <c r="G183" s="178"/>
      <c r="H183" s="177">
        <f t="shared" si="0"/>
        <v>0</v>
      </c>
    </row>
    <row r="184" spans="1:10" s="3" customFormat="1" ht="18.75" customHeight="1">
      <c r="A184" s="5" t="s">
        <v>322</v>
      </c>
      <c r="B184" s="2"/>
      <c r="C184" s="6"/>
      <c r="D184" s="229"/>
      <c r="E184" s="229"/>
      <c r="F184" s="229">
        <v>-381725149</v>
      </c>
      <c r="G184" s="178"/>
      <c r="H184" s="177">
        <f t="shared" si="0"/>
        <v>-381725149</v>
      </c>
    </row>
    <row r="185" spans="1:10" s="3" customFormat="1" ht="18.75" customHeight="1">
      <c r="A185" s="5" t="s">
        <v>323</v>
      </c>
      <c r="B185" s="2"/>
      <c r="C185" s="6"/>
      <c r="D185" s="229">
        <v>-38130000</v>
      </c>
      <c r="E185" s="229"/>
      <c r="F185" s="178"/>
      <c r="G185" s="178"/>
      <c r="H185" s="177">
        <f t="shared" si="0"/>
        <v>-38130000</v>
      </c>
    </row>
    <row r="186" spans="1:10" s="19" customFormat="1" ht="18.75" customHeight="1">
      <c r="A186" s="16" t="s">
        <v>324</v>
      </c>
      <c r="B186" s="17"/>
      <c r="C186" s="18"/>
      <c r="D186" s="163">
        <f>SUM(D179:D185)</f>
        <v>130009822979</v>
      </c>
      <c r="E186" s="163">
        <f>SUM(E179:E185)</f>
        <v>25171399860</v>
      </c>
      <c r="F186" s="163">
        <f>SUM(F179:F185)</f>
        <v>112495860459</v>
      </c>
      <c r="G186" s="163">
        <f>SUM(G179:G185)</f>
        <v>9722325362</v>
      </c>
      <c r="H186" s="163">
        <f>SUM(H179:H185)</f>
        <v>277399408660</v>
      </c>
      <c r="J186" s="120"/>
    </row>
    <row r="187" spans="1:10" s="3" customFormat="1" ht="18.75" customHeight="1">
      <c r="A187" s="5" t="s">
        <v>325</v>
      </c>
      <c r="B187" s="2"/>
      <c r="C187" s="6"/>
      <c r="D187" s="7"/>
      <c r="E187" s="7"/>
      <c r="F187" s="7"/>
      <c r="G187" s="7"/>
      <c r="H187" s="7"/>
      <c r="J187" s="11"/>
    </row>
    <row r="188" spans="1:10" ht="18.75" customHeight="1">
      <c r="A188" s="189" t="s">
        <v>317</v>
      </c>
      <c r="B188" s="190"/>
      <c r="C188" s="191"/>
      <c r="D188" s="68">
        <v>7457172763</v>
      </c>
      <c r="E188" s="68">
        <v>5074427144</v>
      </c>
      <c r="F188" s="164">
        <v>55445685814</v>
      </c>
      <c r="G188" s="68">
        <v>2047663346</v>
      </c>
      <c r="H188" s="68">
        <f t="shared" ref="H188:H193" si="1">+SUM(D188:G188)</f>
        <v>70024949067</v>
      </c>
    </row>
    <row r="189" spans="1:10" s="3" customFormat="1" ht="18.75" customHeight="1">
      <c r="A189" s="5" t="s">
        <v>326</v>
      </c>
      <c r="B189" s="2"/>
      <c r="C189" s="6"/>
      <c r="D189" s="7">
        <v>2057161169</v>
      </c>
      <c r="E189" s="7">
        <v>1579032797</v>
      </c>
      <c r="F189" s="7">
        <f>5593453492+1911307386</f>
        <v>7504760878</v>
      </c>
      <c r="G189" s="230">
        <f>602479846+9500000</f>
        <v>611979846</v>
      </c>
      <c r="H189" s="7">
        <f>+SUM(D189:G189)</f>
        <v>11752934690</v>
      </c>
    </row>
    <row r="190" spans="1:10" s="3" customFormat="1" ht="18.75" customHeight="1">
      <c r="A190" s="5" t="s">
        <v>536</v>
      </c>
      <c r="B190" s="2"/>
      <c r="C190" s="6"/>
      <c r="D190" s="7"/>
      <c r="E190" s="7"/>
      <c r="F190" s="7"/>
      <c r="G190" s="7"/>
      <c r="H190" s="7">
        <f t="shared" si="1"/>
        <v>0</v>
      </c>
    </row>
    <row r="191" spans="1:10" s="3" customFormat="1" ht="18.75" customHeight="1">
      <c r="A191" s="5" t="s">
        <v>321</v>
      </c>
      <c r="B191" s="2"/>
      <c r="C191" s="6"/>
      <c r="D191" s="81"/>
      <c r="E191" s="81"/>
      <c r="F191" s="154"/>
      <c r="G191" s="81"/>
      <c r="H191" s="7">
        <f t="shared" si="1"/>
        <v>0</v>
      </c>
    </row>
    <row r="192" spans="1:10" s="3" customFormat="1" ht="18.75" customHeight="1">
      <c r="A192" s="5" t="s">
        <v>322</v>
      </c>
      <c r="B192" s="2"/>
      <c r="C192" s="6"/>
      <c r="D192" s="155"/>
      <c r="E192" s="81"/>
      <c r="F192" s="154">
        <v>-235397182</v>
      </c>
      <c r="G192" s="81"/>
      <c r="H192" s="7">
        <f t="shared" si="1"/>
        <v>-235397182</v>
      </c>
    </row>
    <row r="193" spans="1:9" s="3" customFormat="1" ht="18.75" customHeight="1">
      <c r="A193" s="5" t="s">
        <v>323</v>
      </c>
      <c r="B193" s="2"/>
      <c r="C193" s="6"/>
      <c r="D193" s="68">
        <v>-94770658</v>
      </c>
      <c r="E193" s="155"/>
      <c r="F193" s="8"/>
      <c r="G193" s="8"/>
      <c r="H193" s="7">
        <f t="shared" si="1"/>
        <v>-94770658</v>
      </c>
    </row>
    <row r="194" spans="1:9" ht="18.75" customHeight="1">
      <c r="A194" s="189" t="s">
        <v>324</v>
      </c>
      <c r="B194" s="190"/>
      <c r="C194" s="191"/>
      <c r="D194" s="68">
        <f>SUM(D188:D193)</f>
        <v>9419563274</v>
      </c>
      <c r="E194" s="68">
        <f>SUM(E188:E193)</f>
        <v>6653459941</v>
      </c>
      <c r="F194" s="68">
        <f>SUM(F188:F193)</f>
        <v>62715049510</v>
      </c>
      <c r="G194" s="68">
        <f>SUM(G188:G193)</f>
        <v>2659643192</v>
      </c>
      <c r="H194" s="68">
        <f>SUM(H188:H193)</f>
        <v>81447715917</v>
      </c>
    </row>
    <row r="195" spans="1:9" s="3" customFormat="1" ht="18.75" customHeight="1">
      <c r="A195" s="5" t="s">
        <v>327</v>
      </c>
      <c r="B195" s="2"/>
      <c r="C195" s="6"/>
      <c r="D195" s="7"/>
      <c r="E195" s="7"/>
      <c r="F195" s="7"/>
      <c r="G195" s="7"/>
      <c r="H195" s="7"/>
    </row>
    <row r="196" spans="1:9" ht="21" customHeight="1">
      <c r="A196" s="189" t="s">
        <v>328</v>
      </c>
      <c r="B196" s="190"/>
      <c r="C196" s="191"/>
      <c r="D196" s="68">
        <f>+D179-D188</f>
        <v>115346579202</v>
      </c>
      <c r="E196" s="68">
        <f>+E179-E188</f>
        <v>16602636178</v>
      </c>
      <c r="F196" s="68">
        <f>+F179-F188</f>
        <v>57431899794</v>
      </c>
      <c r="G196" s="68">
        <f>+G179-G188</f>
        <v>5731262016</v>
      </c>
      <c r="H196" s="68">
        <f>+H179-H188</f>
        <v>195112377190</v>
      </c>
    </row>
    <row r="197" spans="1:9" ht="21" customHeight="1">
      <c r="A197" s="192" t="s">
        <v>329</v>
      </c>
      <c r="B197" s="193"/>
      <c r="C197" s="194"/>
      <c r="D197" s="70">
        <f>+D186-D194</f>
        <v>120590259705</v>
      </c>
      <c r="E197" s="70">
        <f>+E186-E194</f>
        <v>18517939919</v>
      </c>
      <c r="F197" s="70">
        <f>+F186-F194</f>
        <v>49780810949</v>
      </c>
      <c r="G197" s="70">
        <f>+G186-G194</f>
        <v>7062682170</v>
      </c>
      <c r="H197" s="70">
        <f>+H186-H194</f>
        <v>195951692743</v>
      </c>
    </row>
    <row r="198" spans="1:9" ht="12"/>
    <row r="199" spans="1:9" ht="20.25" customHeight="1">
      <c r="A199" t="s">
        <v>550</v>
      </c>
    </row>
    <row r="200" spans="1:9" ht="27" customHeight="1">
      <c r="A200" s="296" t="s">
        <v>311</v>
      </c>
      <c r="B200" s="296"/>
      <c r="C200" s="296"/>
      <c r="D200" s="175" t="s">
        <v>312</v>
      </c>
      <c r="E200" s="175" t="s">
        <v>313</v>
      </c>
      <c r="F200" s="128" t="s">
        <v>314</v>
      </c>
      <c r="G200" s="175" t="s">
        <v>330</v>
      </c>
      <c r="H200" s="175" t="s">
        <v>315</v>
      </c>
    </row>
    <row r="201" spans="1:9" ht="18.75" customHeight="1">
      <c r="A201" s="195" t="s">
        <v>331</v>
      </c>
      <c r="B201" s="196"/>
      <c r="C201" s="197"/>
      <c r="D201" s="69"/>
      <c r="E201" s="69"/>
      <c r="F201" s="69"/>
      <c r="G201" s="69"/>
      <c r="H201" s="69"/>
    </row>
    <row r="202" spans="1:9" ht="18.75" customHeight="1">
      <c r="A202" s="198" t="s">
        <v>317</v>
      </c>
      <c r="B202" s="189"/>
      <c r="C202" s="191"/>
      <c r="D202" s="68"/>
      <c r="E202" s="68"/>
      <c r="F202" s="68">
        <v>40512222722</v>
      </c>
      <c r="G202" s="68"/>
      <c r="H202" s="68">
        <f t="shared" ref="H202:H208" si="2">+SUM(D202:G202)</f>
        <v>40512222722</v>
      </c>
    </row>
    <row r="203" spans="1:9" s="3" customFormat="1" ht="18.75" customHeight="1">
      <c r="A203" s="8" t="s">
        <v>332</v>
      </c>
      <c r="B203" s="5"/>
      <c r="C203" s="6"/>
      <c r="D203" s="7"/>
      <c r="E203" s="7"/>
      <c r="F203" s="7">
        <v>12915577727</v>
      </c>
      <c r="G203" s="7"/>
      <c r="H203" s="7">
        <f t="shared" si="2"/>
        <v>12915577727</v>
      </c>
    </row>
    <row r="204" spans="1:9" s="3" customFormat="1" ht="18.75" customHeight="1">
      <c r="A204" s="8" t="s">
        <v>333</v>
      </c>
      <c r="B204" s="5"/>
      <c r="C204" s="6"/>
      <c r="D204" s="7"/>
      <c r="E204" s="7"/>
      <c r="F204" s="7"/>
      <c r="G204" s="7"/>
      <c r="H204" s="7">
        <f t="shared" si="2"/>
        <v>0</v>
      </c>
      <c r="I204" s="108"/>
    </row>
    <row r="205" spans="1:9" s="3" customFormat="1" ht="18.75" customHeight="1">
      <c r="A205" s="8" t="s">
        <v>320</v>
      </c>
      <c r="B205" s="5"/>
      <c r="C205" s="6"/>
      <c r="D205" s="7"/>
      <c r="E205" s="7"/>
      <c r="F205" s="7"/>
      <c r="G205" s="7"/>
      <c r="H205" s="7">
        <f t="shared" si="2"/>
        <v>0</v>
      </c>
    </row>
    <row r="206" spans="1:9" s="3" customFormat="1" ht="18.75" customHeight="1">
      <c r="A206" s="8" t="s">
        <v>537</v>
      </c>
      <c r="B206" s="5"/>
      <c r="C206" s="6"/>
      <c r="D206" s="7"/>
      <c r="E206" s="7"/>
      <c r="F206" s="7"/>
      <c r="G206" s="7"/>
      <c r="H206" s="68">
        <f t="shared" si="2"/>
        <v>0</v>
      </c>
      <c r="I206" s="108"/>
    </row>
    <row r="207" spans="1:9" s="3" customFormat="1" ht="18.75" customHeight="1">
      <c r="A207" s="8" t="s">
        <v>322</v>
      </c>
      <c r="B207" s="5"/>
      <c r="C207" s="6"/>
      <c r="D207" s="7"/>
      <c r="E207" s="7"/>
      <c r="F207" s="7"/>
      <c r="G207" s="7"/>
      <c r="H207" s="7">
        <f t="shared" si="2"/>
        <v>0</v>
      </c>
      <c r="I207" s="108"/>
    </row>
    <row r="208" spans="1:9" ht="18.75" customHeight="1">
      <c r="A208" s="198" t="s">
        <v>324</v>
      </c>
      <c r="B208" s="189"/>
      <c r="C208" s="191"/>
      <c r="D208" s="68"/>
      <c r="E208" s="68"/>
      <c r="F208" s="68">
        <f>SUM(F202:F207)</f>
        <v>53427800449</v>
      </c>
      <c r="G208" s="68">
        <f>SUM(G202:G207)</f>
        <v>0</v>
      </c>
      <c r="H208" s="68">
        <f t="shared" si="2"/>
        <v>53427800449</v>
      </c>
      <c r="I208" s="187"/>
    </row>
    <row r="209" spans="1:9" ht="18.75" customHeight="1">
      <c r="A209" s="198" t="s">
        <v>325</v>
      </c>
      <c r="B209" s="189"/>
      <c r="C209" s="191"/>
      <c r="D209" s="68"/>
      <c r="E209" s="68"/>
      <c r="F209" s="68"/>
      <c r="G209" s="68"/>
      <c r="H209" s="68"/>
    </row>
    <row r="210" spans="1:9" ht="18.75" customHeight="1">
      <c r="A210" s="198" t="s">
        <v>317</v>
      </c>
      <c r="B210" s="189"/>
      <c r="C210" s="191"/>
      <c r="D210" s="68"/>
      <c r="E210" s="68"/>
      <c r="F210" s="68">
        <v>11541672689</v>
      </c>
      <c r="G210" s="68"/>
      <c r="H210" s="68">
        <f t="shared" ref="H210:H215" si="3">+SUM(D210:G210)</f>
        <v>11541672689</v>
      </c>
      <c r="I210" s="179"/>
    </row>
    <row r="211" spans="1:9" s="3" customFormat="1" ht="18.75" customHeight="1">
      <c r="A211" s="8" t="s">
        <v>326</v>
      </c>
      <c r="B211" s="5"/>
      <c r="C211" s="6"/>
      <c r="D211" s="7"/>
      <c r="E211" s="7"/>
      <c r="F211" s="156">
        <v>4175487652</v>
      </c>
      <c r="G211" s="156"/>
      <c r="H211" s="156">
        <f t="shared" si="3"/>
        <v>4175487652</v>
      </c>
    </row>
    <row r="212" spans="1:9" s="3" customFormat="1" ht="18.75" customHeight="1">
      <c r="A212" s="8" t="s">
        <v>333</v>
      </c>
      <c r="B212" s="5"/>
      <c r="C212" s="6"/>
      <c r="D212" s="7"/>
      <c r="E212" s="7"/>
      <c r="F212" s="156"/>
      <c r="G212" s="156"/>
      <c r="H212" s="156">
        <f t="shared" si="3"/>
        <v>0</v>
      </c>
    </row>
    <row r="213" spans="1:9" s="3" customFormat="1" ht="18.75" customHeight="1">
      <c r="A213" s="8" t="s">
        <v>320</v>
      </c>
      <c r="B213" s="5"/>
      <c r="C213" s="6"/>
      <c r="D213" s="7"/>
      <c r="E213" s="7"/>
      <c r="F213" s="156"/>
      <c r="G213" s="156"/>
      <c r="H213" s="156">
        <f t="shared" si="3"/>
        <v>0</v>
      </c>
    </row>
    <row r="214" spans="1:9" s="3" customFormat="1" ht="18.75" customHeight="1">
      <c r="A214" s="8" t="s">
        <v>537</v>
      </c>
      <c r="B214" s="5"/>
      <c r="C214" s="6"/>
      <c r="D214" s="7"/>
      <c r="E214" s="7"/>
      <c r="F214" s="156"/>
      <c r="G214" s="156"/>
      <c r="H214" s="156">
        <f t="shared" si="3"/>
        <v>0</v>
      </c>
    </row>
    <row r="215" spans="1:9" s="3" customFormat="1" ht="18.75" customHeight="1">
      <c r="A215" s="8" t="s">
        <v>322</v>
      </c>
      <c r="B215" s="5"/>
      <c r="C215" s="6"/>
      <c r="D215" s="7"/>
      <c r="E215" s="7"/>
      <c r="F215" s="156"/>
      <c r="G215" s="156"/>
      <c r="H215" s="156">
        <f t="shared" si="3"/>
        <v>0</v>
      </c>
    </row>
    <row r="216" spans="1:9" ht="18.75" customHeight="1">
      <c r="A216" s="198" t="s">
        <v>324</v>
      </c>
      <c r="B216" s="189"/>
      <c r="C216" s="191"/>
      <c r="D216" s="68"/>
      <c r="E216" s="68"/>
      <c r="F216" s="157">
        <f>+SUM(F210:F215)</f>
        <v>15717160341</v>
      </c>
      <c r="G216" s="157">
        <f>+SUM(G210:G215)</f>
        <v>0</v>
      </c>
      <c r="H216" s="157">
        <f>+SUM(H210:H215)</f>
        <v>15717160341</v>
      </c>
    </row>
    <row r="217" spans="1:9" ht="18.75" customHeight="1">
      <c r="A217" s="198" t="s">
        <v>334</v>
      </c>
      <c r="B217" s="189"/>
      <c r="C217" s="191"/>
      <c r="D217" s="68"/>
      <c r="E217" s="68"/>
      <c r="F217" s="157"/>
      <c r="G217" s="157"/>
      <c r="H217" s="157"/>
    </row>
    <row r="218" spans="1:9" ht="20.25" customHeight="1">
      <c r="A218" s="198" t="s">
        <v>328</v>
      </c>
      <c r="B218" s="189"/>
      <c r="C218" s="191"/>
      <c r="D218" s="68"/>
      <c r="E218" s="68"/>
      <c r="F218" s="157">
        <f>+F202-F210</f>
        <v>28970550033</v>
      </c>
      <c r="G218" s="157">
        <f>+G202-G210</f>
        <v>0</v>
      </c>
      <c r="H218" s="157">
        <f>+H202-H210</f>
        <v>28970550033</v>
      </c>
    </row>
    <row r="219" spans="1:9" ht="20.25" customHeight="1">
      <c r="A219" s="199" t="s">
        <v>329</v>
      </c>
      <c r="B219" s="192"/>
      <c r="C219" s="194"/>
      <c r="D219" s="70"/>
      <c r="E219" s="70"/>
      <c r="F219" s="158">
        <f>+F208-F216</f>
        <v>37710640108</v>
      </c>
      <c r="G219" s="158">
        <f>+G208-G216</f>
        <v>0</v>
      </c>
      <c r="H219" s="158">
        <f>+H208-H216</f>
        <v>37710640108</v>
      </c>
    </row>
    <row r="220" spans="1:9" ht="7.5" hidden="1" customHeight="1"/>
    <row r="221" spans="1:9" ht="18.75" customHeight="1">
      <c r="A221" t="s">
        <v>552</v>
      </c>
    </row>
    <row r="222" spans="1:9" ht="36.75" customHeight="1">
      <c r="A222" s="296" t="s">
        <v>311</v>
      </c>
      <c r="B222" s="296"/>
      <c r="C222" s="296"/>
      <c r="D222" s="175" t="s">
        <v>335</v>
      </c>
      <c r="E222" s="175" t="s">
        <v>336</v>
      </c>
      <c r="F222" s="175" t="s">
        <v>538</v>
      </c>
      <c r="G222" s="175" t="s">
        <v>337</v>
      </c>
      <c r="H222" s="175" t="s">
        <v>315</v>
      </c>
    </row>
    <row r="223" spans="1:9" ht="18.75" customHeight="1">
      <c r="A223" s="196" t="s">
        <v>338</v>
      </c>
      <c r="B223" s="200"/>
      <c r="C223" s="197"/>
      <c r="D223" s="165"/>
      <c r="E223" s="165"/>
      <c r="F223" s="165"/>
      <c r="G223" s="165"/>
      <c r="H223" s="165"/>
    </row>
    <row r="224" spans="1:9" ht="18.75" customHeight="1">
      <c r="A224" s="189" t="s">
        <v>317</v>
      </c>
      <c r="B224" s="190"/>
      <c r="C224" s="191"/>
      <c r="D224" s="163"/>
      <c r="E224" s="163"/>
      <c r="F224" s="163">
        <v>75000000</v>
      </c>
      <c r="G224" s="163"/>
      <c r="H224" s="163">
        <f>+SUM(D224:G224)</f>
        <v>75000000</v>
      </c>
    </row>
    <row r="225" spans="1:10" ht="18.75" customHeight="1">
      <c r="A225" s="5" t="s">
        <v>318</v>
      </c>
      <c r="B225" s="2"/>
      <c r="C225" s="6"/>
      <c r="D225" s="7"/>
      <c r="E225" s="7"/>
      <c r="F225" s="177"/>
      <c r="G225" s="178"/>
      <c r="H225" s="177">
        <f t="shared" ref="H225:H230" si="4">SUM(D225:G225)</f>
        <v>0</v>
      </c>
    </row>
    <row r="226" spans="1:10" ht="18.75" customHeight="1">
      <c r="A226" s="5" t="s">
        <v>339</v>
      </c>
      <c r="B226" s="2"/>
      <c r="C226" s="6"/>
      <c r="D226" s="7"/>
      <c r="E226" s="7"/>
      <c r="F226" s="177"/>
      <c r="G226" s="177"/>
      <c r="H226" s="177">
        <f t="shared" si="4"/>
        <v>0</v>
      </c>
    </row>
    <row r="227" spans="1:10" ht="18.75" customHeight="1">
      <c r="A227" s="5" t="s">
        <v>340</v>
      </c>
      <c r="B227" s="2"/>
      <c r="C227" s="6"/>
      <c r="D227" s="7"/>
      <c r="E227" s="7"/>
      <c r="F227" s="177"/>
      <c r="G227" s="177"/>
      <c r="H227" s="177">
        <f t="shared" si="4"/>
        <v>0</v>
      </c>
    </row>
    <row r="228" spans="1:10" ht="18.75" customHeight="1">
      <c r="A228" s="5" t="s">
        <v>320</v>
      </c>
      <c r="B228" s="2"/>
      <c r="C228" s="6"/>
      <c r="D228" s="7"/>
      <c r="E228" s="7"/>
      <c r="F228" s="177"/>
      <c r="G228" s="177"/>
      <c r="H228" s="177">
        <f t="shared" si="4"/>
        <v>0</v>
      </c>
    </row>
    <row r="229" spans="1:10" ht="18.75" customHeight="1">
      <c r="A229" s="5" t="s">
        <v>322</v>
      </c>
      <c r="B229" s="2"/>
      <c r="C229" s="6"/>
      <c r="D229" s="81"/>
      <c r="E229" s="81"/>
      <c r="F229" s="178"/>
      <c r="G229" s="178"/>
      <c r="H229" s="177">
        <f t="shared" si="4"/>
        <v>0</v>
      </c>
    </row>
    <row r="230" spans="1:10" ht="18.75" customHeight="1">
      <c r="A230" s="5" t="s">
        <v>323</v>
      </c>
      <c r="B230" s="2"/>
      <c r="C230" s="6"/>
      <c r="D230" s="81"/>
      <c r="E230" s="81"/>
      <c r="F230" s="218"/>
      <c r="G230" s="178"/>
      <c r="H230" s="177">
        <f t="shared" si="4"/>
        <v>0</v>
      </c>
    </row>
    <row r="231" spans="1:10" ht="18.75" customHeight="1">
      <c r="A231" s="189" t="s">
        <v>324</v>
      </c>
      <c r="B231" s="190"/>
      <c r="C231" s="191"/>
      <c r="D231" s="163"/>
      <c r="E231" s="163"/>
      <c r="F231" s="163">
        <f>SUM(F224:F230)</f>
        <v>75000000</v>
      </c>
      <c r="G231" s="163">
        <f>SUM(G224:G230)</f>
        <v>0</v>
      </c>
      <c r="H231" s="163">
        <f>SUM(H224:H230)</f>
        <v>75000000</v>
      </c>
    </row>
    <row r="232" spans="1:10" ht="18.75" customHeight="1">
      <c r="A232" s="189" t="s">
        <v>325</v>
      </c>
      <c r="B232" s="190"/>
      <c r="C232" s="191"/>
      <c r="D232" s="163"/>
      <c r="E232" s="163"/>
      <c r="F232" s="163"/>
      <c r="G232" s="163"/>
      <c r="H232" s="163">
        <v>0</v>
      </c>
    </row>
    <row r="233" spans="1:10" ht="18.75" customHeight="1">
      <c r="A233" s="189" t="s">
        <v>317</v>
      </c>
      <c r="B233" s="190"/>
      <c r="C233" s="191"/>
      <c r="D233" s="163"/>
      <c r="E233" s="163"/>
      <c r="F233" s="163">
        <v>50036513</v>
      </c>
      <c r="G233" s="163"/>
      <c r="H233" s="163">
        <f>+SUM(D233:G233)</f>
        <v>50036513</v>
      </c>
    </row>
    <row r="234" spans="1:10" ht="18.75" customHeight="1">
      <c r="A234" s="5" t="s">
        <v>326</v>
      </c>
      <c r="B234" s="2"/>
      <c r="C234" s="6"/>
      <c r="D234" s="7"/>
      <c r="E234" s="7"/>
      <c r="F234" s="177">
        <v>10000000</v>
      </c>
      <c r="G234" s="177"/>
      <c r="H234" s="177">
        <f>+SUM(D234:G234)</f>
        <v>10000000</v>
      </c>
      <c r="I234" s="179"/>
      <c r="J234" s="187"/>
    </row>
    <row r="235" spans="1:10" ht="18.75" customHeight="1">
      <c r="A235" s="5" t="s">
        <v>320</v>
      </c>
      <c r="B235" s="2"/>
      <c r="C235" s="6"/>
      <c r="D235" s="7"/>
      <c r="E235" s="7"/>
      <c r="F235" s="177"/>
      <c r="G235" s="7"/>
      <c r="H235" s="7">
        <f>+SUM(D235:G235)</f>
        <v>0</v>
      </c>
      <c r="J235" s="187"/>
    </row>
    <row r="236" spans="1:10" ht="18.75" customHeight="1">
      <c r="A236" s="5" t="s">
        <v>322</v>
      </c>
      <c r="B236" s="2"/>
      <c r="C236" s="6"/>
      <c r="D236" s="81"/>
      <c r="E236" s="81"/>
      <c r="F236" s="178"/>
      <c r="G236" s="81"/>
      <c r="H236" s="7">
        <f>+SUM(D236:G236)</f>
        <v>0</v>
      </c>
    </row>
    <row r="237" spans="1:10" ht="18.75" customHeight="1">
      <c r="A237" s="5" t="s">
        <v>323</v>
      </c>
      <c r="B237" s="2"/>
      <c r="C237" s="6"/>
      <c r="D237" s="81"/>
      <c r="E237" s="81"/>
      <c r="F237" s="178"/>
      <c r="G237" s="81"/>
      <c r="H237" s="7">
        <f>+SUM(D237:G237)</f>
        <v>0</v>
      </c>
    </row>
    <row r="238" spans="1:10" ht="18.75" customHeight="1">
      <c r="A238" s="189" t="s">
        <v>324</v>
      </c>
      <c r="B238" s="190"/>
      <c r="C238" s="191"/>
      <c r="D238" s="163">
        <v>0</v>
      </c>
      <c r="E238" s="163"/>
      <c r="F238" s="163">
        <f>SUM(F233:F237)</f>
        <v>60036513</v>
      </c>
      <c r="G238" s="163">
        <f>SUM(G233:G237)</f>
        <v>0</v>
      </c>
      <c r="H238" s="163">
        <f>SUM(H233:H237)</f>
        <v>60036513</v>
      </c>
    </row>
    <row r="239" spans="1:10" ht="18.75" customHeight="1">
      <c r="A239" s="189" t="s">
        <v>341</v>
      </c>
      <c r="B239" s="190"/>
      <c r="C239" s="191"/>
      <c r="D239" s="163"/>
      <c r="E239" s="163"/>
      <c r="F239" s="163"/>
      <c r="G239" s="163"/>
      <c r="H239" s="163">
        <v>0</v>
      </c>
    </row>
    <row r="240" spans="1:10" ht="18.75" customHeight="1">
      <c r="A240" s="189" t="s">
        <v>328</v>
      </c>
      <c r="B240" s="190"/>
      <c r="C240" s="191"/>
      <c r="D240" s="163"/>
      <c r="E240" s="163"/>
      <c r="F240" s="163">
        <f>+F224-F233</f>
        <v>24963487</v>
      </c>
      <c r="G240" s="163">
        <f>+G224-G233</f>
        <v>0</v>
      </c>
      <c r="H240" s="163">
        <f>+H224-H233</f>
        <v>24963487</v>
      </c>
    </row>
    <row r="241" spans="1:8" ht="18.75" customHeight="1">
      <c r="A241" s="192" t="s">
        <v>329</v>
      </c>
      <c r="B241" s="193"/>
      <c r="C241" s="194"/>
      <c r="D241" s="166"/>
      <c r="E241" s="166"/>
      <c r="F241" s="166">
        <f>+F231-F238</f>
        <v>14963487</v>
      </c>
      <c r="G241" s="166">
        <f>+G231-G238</f>
        <v>0</v>
      </c>
      <c r="H241" s="166">
        <f>+H231-H238</f>
        <v>14963487</v>
      </c>
    </row>
    <row r="242" spans="1:8" ht="18.75" customHeight="1">
      <c r="A242" t="s">
        <v>342</v>
      </c>
    </row>
    <row r="243" spans="1:8" ht="5.25" customHeight="1"/>
    <row r="244" spans="1:8" ht="18.75" customHeight="1">
      <c r="A244" t="s">
        <v>553</v>
      </c>
      <c r="G244" s="172" t="s">
        <v>535</v>
      </c>
      <c r="H244" s="172" t="s">
        <v>1</v>
      </c>
    </row>
    <row r="245" spans="1:8" s="3" customFormat="1" ht="18.75" customHeight="1">
      <c r="A245" s="3" t="s">
        <v>343</v>
      </c>
      <c r="G245" s="9"/>
      <c r="H245" s="9">
        <v>5122184677</v>
      </c>
    </row>
    <row r="246" spans="1:8" s="3" customFormat="1" ht="18.75" customHeight="1">
      <c r="A246" s="3" t="s">
        <v>344</v>
      </c>
      <c r="G246" s="9"/>
      <c r="H246" s="9"/>
    </row>
    <row r="247" spans="1:8" s="3" customFormat="1" ht="18.75" customHeight="1">
      <c r="A247" s="3" t="s">
        <v>345</v>
      </c>
      <c r="G247" s="9">
        <f>+G245</f>
        <v>0</v>
      </c>
      <c r="H247" s="9">
        <f>+H245</f>
        <v>5122184677</v>
      </c>
    </row>
    <row r="248" spans="1:8" s="3" customFormat="1" ht="19.5" customHeight="1">
      <c r="A248" s="3" t="s">
        <v>346</v>
      </c>
      <c r="G248" s="9"/>
      <c r="H248" s="9"/>
    </row>
    <row r="249" spans="1:8" ht="18.75" customHeight="1">
      <c r="A249" s="19" t="s">
        <v>292</v>
      </c>
      <c r="B249" s="19"/>
      <c r="C249" s="19"/>
      <c r="D249" s="19"/>
      <c r="E249" s="19"/>
      <c r="F249" s="19"/>
      <c r="G249" s="71">
        <f>+G245</f>
        <v>0</v>
      </c>
      <c r="H249" s="71">
        <f>+H245</f>
        <v>5122184677</v>
      </c>
    </row>
    <row r="250" spans="1:8" ht="18.75" customHeight="1">
      <c r="A250" s="308" t="s">
        <v>896</v>
      </c>
      <c r="B250" s="308"/>
      <c r="C250" s="308"/>
      <c r="D250" s="308"/>
      <c r="E250" s="308"/>
      <c r="F250" s="308"/>
      <c r="G250" s="308"/>
      <c r="H250" s="308"/>
    </row>
    <row r="251" spans="1:8" ht="18.75" customHeight="1">
      <c r="A251" s="19" t="s">
        <v>554</v>
      </c>
      <c r="B251" s="3"/>
      <c r="C251" s="3"/>
      <c r="D251" s="3"/>
      <c r="E251" s="307" t="s">
        <v>535</v>
      </c>
      <c r="F251" s="307"/>
      <c r="G251" s="307" t="s">
        <v>1</v>
      </c>
      <c r="H251" s="307"/>
    </row>
    <row r="252" spans="1:8" s="3" customFormat="1" ht="18.75" customHeight="1">
      <c r="A252" s="19"/>
      <c r="E252" s="76" t="s">
        <v>493</v>
      </c>
      <c r="F252" s="76" t="s">
        <v>494</v>
      </c>
      <c r="G252" s="76" t="s">
        <v>493</v>
      </c>
      <c r="H252" s="76" t="s">
        <v>494</v>
      </c>
    </row>
    <row r="253" spans="1:8" s="3" customFormat="1" ht="18.75" customHeight="1">
      <c r="A253" s="3" t="s">
        <v>347</v>
      </c>
      <c r="E253" s="79"/>
      <c r="F253" s="79"/>
      <c r="G253" s="80"/>
      <c r="H253" s="80"/>
    </row>
    <row r="254" spans="1:8" s="3" customFormat="1" ht="18.75" customHeight="1">
      <c r="A254" s="3" t="s">
        <v>348</v>
      </c>
      <c r="E254" s="79"/>
      <c r="F254" s="79"/>
      <c r="G254" s="80"/>
      <c r="H254" s="80"/>
    </row>
    <row r="255" spans="1:8" s="3" customFormat="1" ht="18.75" customHeight="1">
      <c r="A255" s="3" t="s">
        <v>349</v>
      </c>
      <c r="E255" s="79"/>
      <c r="F255" s="79"/>
      <c r="G255" s="80"/>
      <c r="H255" s="80"/>
    </row>
    <row r="256" spans="1:8" s="3" customFormat="1" ht="18.75" customHeight="1">
      <c r="A256" s="3" t="s">
        <v>350</v>
      </c>
      <c r="E256" s="79"/>
      <c r="F256" s="79"/>
      <c r="G256" s="80"/>
      <c r="H256" s="80"/>
    </row>
    <row r="257" spans="1:9" ht="18.75" customHeight="1">
      <c r="A257" s="3" t="s">
        <v>351</v>
      </c>
      <c r="B257" s="3"/>
      <c r="C257" s="3"/>
      <c r="D257" s="3"/>
      <c r="E257" s="231">
        <v>1733257</v>
      </c>
      <c r="F257" s="231">
        <f>+E257*10000</f>
        <v>17332570000</v>
      </c>
      <c r="G257" s="231">
        <v>1733257</v>
      </c>
      <c r="H257" s="231">
        <f>+G257*10000</f>
        <v>17332570000</v>
      </c>
    </row>
    <row r="258" spans="1:9" ht="18.75" customHeight="1">
      <c r="A258" s="77" t="s">
        <v>292</v>
      </c>
      <c r="B258" s="77"/>
      <c r="C258" s="77"/>
      <c r="D258" s="77"/>
      <c r="E258" s="232">
        <f>+E257</f>
        <v>1733257</v>
      </c>
      <c r="F258" s="233">
        <f>+F257</f>
        <v>17332570000</v>
      </c>
      <c r="G258" s="232">
        <f>+G257</f>
        <v>1733257</v>
      </c>
      <c r="H258" s="233">
        <f>+H257</f>
        <v>17332570000</v>
      </c>
    </row>
    <row r="259" spans="1:9" ht="37.5" customHeight="1">
      <c r="A259" s="283" t="s">
        <v>949</v>
      </c>
      <c r="B259" s="283"/>
      <c r="C259" s="283"/>
      <c r="D259" s="283"/>
      <c r="E259" s="283"/>
      <c r="F259" s="283"/>
      <c r="G259" s="283"/>
      <c r="H259" s="283"/>
    </row>
    <row r="260" spans="1:9" ht="18.75" customHeight="1">
      <c r="A260" s="19" t="s">
        <v>555</v>
      </c>
      <c r="B260" s="19"/>
      <c r="C260" s="19"/>
      <c r="D260" s="19"/>
      <c r="E260" s="19"/>
      <c r="F260" s="19"/>
      <c r="G260" s="78" t="s">
        <v>535</v>
      </c>
      <c r="H260" s="78" t="s">
        <v>1</v>
      </c>
    </row>
    <row r="261" spans="1:9" s="3" customFormat="1" ht="18.75" customHeight="1">
      <c r="A261" s="3" t="s">
        <v>352</v>
      </c>
      <c r="G261" s="80">
        <v>1067441629</v>
      </c>
      <c r="H261" s="80">
        <v>1625012095</v>
      </c>
    </row>
    <row r="262" spans="1:9" s="3" customFormat="1" ht="18.75" customHeight="1">
      <c r="A262" s="3" t="s">
        <v>353</v>
      </c>
      <c r="G262" s="80"/>
      <c r="H262" s="80"/>
      <c r="I262" s="11"/>
    </row>
    <row r="263" spans="1:9" s="3" customFormat="1" ht="12" hidden="1">
      <c r="A263" s="3" t="s">
        <v>495</v>
      </c>
      <c r="G263" s="80"/>
      <c r="H263" s="80">
        <v>0</v>
      </c>
    </row>
    <row r="264" spans="1:9" s="3" customFormat="1" ht="18.75" customHeight="1">
      <c r="A264" s="305" t="s">
        <v>354</v>
      </c>
      <c r="B264" s="305"/>
      <c r="C264" s="305"/>
      <c r="D264" s="305"/>
      <c r="E264" s="305"/>
      <c r="F264" s="305"/>
      <c r="G264" s="111"/>
      <c r="H264" s="111"/>
    </row>
    <row r="265" spans="1:9" ht="18.75" customHeight="1">
      <c r="A265" s="287" t="s">
        <v>292</v>
      </c>
      <c r="B265" s="287"/>
      <c r="C265" s="19"/>
      <c r="D265" s="19"/>
      <c r="E265" s="19"/>
      <c r="F265" s="19"/>
      <c r="G265" s="112">
        <f>SUM(G261:G264)</f>
        <v>1067441629</v>
      </c>
      <c r="H265" s="112">
        <f>SUM(H261:H264)</f>
        <v>1625012095</v>
      </c>
    </row>
    <row r="266" spans="1:9" ht="18.75" customHeight="1">
      <c r="A266" s="162" t="s">
        <v>951</v>
      </c>
      <c r="B266" s="161"/>
      <c r="C266" s="19"/>
      <c r="D266" s="19"/>
      <c r="E266" s="19"/>
      <c r="F266" s="19"/>
      <c r="G266" s="159"/>
      <c r="H266" s="159"/>
    </row>
    <row r="267" spans="1:9" ht="18.75" customHeight="1">
      <c r="A267" s="3" t="s">
        <v>952</v>
      </c>
      <c r="B267" s="161"/>
      <c r="C267" s="19"/>
      <c r="D267" s="19"/>
      <c r="E267" s="19"/>
      <c r="F267" s="19"/>
      <c r="G267" s="180">
        <f>285591615+4317152396</f>
        <v>4602744011</v>
      </c>
      <c r="H267" s="180">
        <v>4416062643</v>
      </c>
      <c r="I267" s="180"/>
    </row>
    <row r="268" spans="1:9" ht="18.75" customHeight="1">
      <c r="A268" s="3" t="s">
        <v>950</v>
      </c>
      <c r="B268" s="161"/>
      <c r="C268" s="19"/>
      <c r="D268" s="19"/>
      <c r="E268" s="19"/>
      <c r="F268" s="19"/>
      <c r="G268" s="180"/>
      <c r="H268" s="180">
        <v>15000000000</v>
      </c>
      <c r="I268" s="179"/>
    </row>
    <row r="269" spans="1:9" ht="18.75" customHeight="1">
      <c r="A269" s="284" t="s">
        <v>292</v>
      </c>
      <c r="B269" s="284"/>
      <c r="C269" s="19"/>
      <c r="D269" s="19"/>
      <c r="E269" s="19"/>
      <c r="F269" s="19"/>
      <c r="G269" s="167">
        <f>SUM(G267:G268)</f>
        <v>4602744011</v>
      </c>
      <c r="H269" s="167">
        <f>SUM(H267:H268)</f>
        <v>19416062643</v>
      </c>
    </row>
    <row r="270" spans="1:9" ht="18.75" customHeight="1">
      <c r="A270" s="201" t="s">
        <v>931</v>
      </c>
      <c r="G270" s="172" t="s">
        <v>535</v>
      </c>
      <c r="H270" s="172" t="s">
        <v>1</v>
      </c>
    </row>
    <row r="271" spans="1:9" s="3" customFormat="1" ht="18.75" customHeight="1">
      <c r="A271" s="3" t="s">
        <v>355</v>
      </c>
      <c r="G271" s="181">
        <f>SUM(G272:G274)</f>
        <v>29839019045</v>
      </c>
      <c r="H271" s="181">
        <f>SUM(H272:H274)</f>
        <v>29908884073</v>
      </c>
    </row>
    <row r="272" spans="1:9" s="3" customFormat="1" ht="18.75" customHeight="1">
      <c r="B272" s="3" t="s">
        <v>356</v>
      </c>
      <c r="C272" s="3" t="s">
        <v>357</v>
      </c>
      <c r="G272" s="181">
        <v>19958218194</v>
      </c>
      <c r="H272" s="181">
        <v>19911768199</v>
      </c>
    </row>
    <row r="273" spans="1:8" s="3" customFormat="1" ht="18.75" customHeight="1">
      <c r="C273" s="3" t="s">
        <v>358</v>
      </c>
      <c r="G273" s="181">
        <v>9880800851</v>
      </c>
      <c r="H273" s="181">
        <v>9997115874</v>
      </c>
    </row>
    <row r="274" spans="1:8" s="3" customFormat="1" ht="18.75" customHeight="1">
      <c r="C274" s="3" t="s">
        <v>359</v>
      </c>
      <c r="G274" s="181">
        <v>0</v>
      </c>
      <c r="H274" s="181">
        <v>0</v>
      </c>
    </row>
    <row r="275" spans="1:8" s="3" customFormat="1" ht="18.75" customHeight="1">
      <c r="A275" s="3" t="s">
        <v>360</v>
      </c>
      <c r="G275" s="181">
        <v>2557175250</v>
      </c>
      <c r="H275" s="181">
        <v>8381624594</v>
      </c>
    </row>
    <row r="276" spans="1:8" s="3" customFormat="1" ht="18.75" customHeight="1">
      <c r="A276" s="3" t="s">
        <v>361</v>
      </c>
      <c r="G276" s="181">
        <f>+G275</f>
        <v>2557175250</v>
      </c>
      <c r="H276" s="181">
        <f>+H275</f>
        <v>8381624594</v>
      </c>
    </row>
    <row r="277" spans="1:8" ht="18.75" customHeight="1">
      <c r="A277" s="284" t="s">
        <v>292</v>
      </c>
      <c r="B277" s="284"/>
      <c r="G277" s="168">
        <f>+G275+G271</f>
        <v>32396194295</v>
      </c>
      <c r="H277" s="168">
        <f>+H275+H271</f>
        <v>38290508667</v>
      </c>
    </row>
    <row r="278" spans="1:8" ht="18.75" customHeight="1">
      <c r="A278" t="s">
        <v>932</v>
      </c>
      <c r="G278" s="172" t="s">
        <v>535</v>
      </c>
      <c r="H278" s="172" t="s">
        <v>1</v>
      </c>
    </row>
    <row r="279" spans="1:8" s="3" customFormat="1" ht="18.75" customHeight="1">
      <c r="A279" s="3" t="s">
        <v>362</v>
      </c>
      <c r="G279" s="9">
        <v>1065742294</v>
      </c>
      <c r="H279" s="9">
        <v>964972181</v>
      </c>
    </row>
    <row r="280" spans="1:8" s="3" customFormat="1" ht="18.75" customHeight="1">
      <c r="A280" s="3" t="s">
        <v>363</v>
      </c>
      <c r="G280" s="9"/>
      <c r="H280" s="9"/>
    </row>
    <row r="281" spans="1:8" s="3" customFormat="1" ht="18.75" customHeight="1">
      <c r="A281" s="3" t="s">
        <v>364</v>
      </c>
      <c r="G281" s="9"/>
      <c r="H281" s="9"/>
    </row>
    <row r="282" spans="1:8" s="3" customFormat="1" ht="18.75" customHeight="1">
      <c r="A282" s="3" t="s">
        <v>365</v>
      </c>
      <c r="G282" s="9">
        <v>406161495</v>
      </c>
      <c r="H282" s="9"/>
    </row>
    <row r="283" spans="1:8" s="3" customFormat="1" ht="18.75" customHeight="1">
      <c r="A283" s="3" t="s">
        <v>366</v>
      </c>
      <c r="G283" s="9"/>
      <c r="H283" s="9"/>
    </row>
    <row r="284" spans="1:8" s="3" customFormat="1" ht="18.75" customHeight="1">
      <c r="A284" s="3" t="s">
        <v>367</v>
      </c>
      <c r="G284" s="9"/>
      <c r="H284" s="9"/>
    </row>
    <row r="285" spans="1:8" s="3" customFormat="1" ht="18.75" customHeight="1">
      <c r="A285" s="3" t="s">
        <v>368</v>
      </c>
      <c r="G285" s="9"/>
      <c r="H285" s="9"/>
    </row>
    <row r="286" spans="1:8" s="3" customFormat="1" ht="18.75" customHeight="1">
      <c r="A286" s="3" t="s">
        <v>369</v>
      </c>
      <c r="G286" s="9"/>
      <c r="H286" s="9"/>
    </row>
    <row r="287" spans="1:8" s="3" customFormat="1" ht="18.75" customHeight="1">
      <c r="A287" s="3" t="s">
        <v>370</v>
      </c>
      <c r="G287" s="9"/>
      <c r="H287" s="9"/>
    </row>
    <row r="288" spans="1:8" ht="18.75" customHeight="1">
      <c r="A288" s="284" t="s">
        <v>292</v>
      </c>
      <c r="B288" s="284"/>
      <c r="G288" s="159">
        <f>SUM(G279:G287)</f>
        <v>1471903789</v>
      </c>
      <c r="H288" s="159">
        <f>SUM(H279:H287)</f>
        <v>964972181</v>
      </c>
    </row>
    <row r="289" spans="1:8" ht="18.75" customHeight="1">
      <c r="A289" t="s">
        <v>933</v>
      </c>
      <c r="G289" s="172" t="s">
        <v>535</v>
      </c>
      <c r="H289" s="172" t="s">
        <v>1</v>
      </c>
    </row>
    <row r="290" spans="1:8" s="3" customFormat="1" ht="18.75" customHeight="1">
      <c r="A290" s="3" t="s">
        <v>496</v>
      </c>
      <c r="G290" s="113">
        <v>661507568</v>
      </c>
      <c r="H290" s="113">
        <v>618750000</v>
      </c>
    </row>
    <row r="291" spans="1:8" s="3" customFormat="1" ht="18.75" customHeight="1">
      <c r="A291" s="3" t="s">
        <v>371</v>
      </c>
      <c r="G291" s="113"/>
      <c r="H291" s="113"/>
    </row>
    <row r="292" spans="1:8" s="3" customFormat="1" ht="18.75" customHeight="1">
      <c r="A292" s="3" t="s">
        <v>372</v>
      </c>
      <c r="G292" s="113"/>
      <c r="H292" s="113"/>
    </row>
    <row r="293" spans="1:8" ht="18.75" customHeight="1">
      <c r="A293" s="284" t="s">
        <v>292</v>
      </c>
      <c r="B293" s="284"/>
      <c r="G293" s="114">
        <f>SUM(G290:G292)</f>
        <v>661507568</v>
      </c>
      <c r="H293" s="114">
        <f>SUM(H290:H292)</f>
        <v>618750000</v>
      </c>
    </row>
    <row r="294" spans="1:8" ht="18.75" customHeight="1">
      <c r="A294" t="s">
        <v>934</v>
      </c>
      <c r="G294" s="172" t="s">
        <v>535</v>
      </c>
      <c r="H294" s="172" t="s">
        <v>1</v>
      </c>
    </row>
    <row r="295" spans="1:8" s="3" customFormat="1" ht="18.75" customHeight="1">
      <c r="A295" s="3" t="s">
        <v>373</v>
      </c>
      <c r="G295" s="9"/>
      <c r="H295" s="211">
        <v>637673368</v>
      </c>
    </row>
    <row r="296" spans="1:8" s="3" customFormat="1" ht="18.75" customHeight="1">
      <c r="A296" s="3" t="s">
        <v>374</v>
      </c>
      <c r="G296" s="9"/>
      <c r="H296" s="9"/>
    </row>
    <row r="297" spans="1:8" s="3" customFormat="1" ht="18.75" customHeight="1">
      <c r="A297" s="3" t="s">
        <v>375</v>
      </c>
      <c r="G297" s="9"/>
      <c r="H297" s="9"/>
    </row>
    <row r="298" spans="1:8" ht="16.5" customHeight="1">
      <c r="A298" s="284" t="s">
        <v>292</v>
      </c>
      <c r="B298" s="284"/>
      <c r="G298" s="112">
        <f>SUM(G295:G295)</f>
        <v>0</v>
      </c>
      <c r="H298" s="112">
        <f>SUM(H295:H295)</f>
        <v>637673368</v>
      </c>
    </row>
    <row r="299" spans="1:8" ht="20.25" customHeight="1">
      <c r="A299" t="s">
        <v>935</v>
      </c>
      <c r="G299" s="172" t="s">
        <v>535</v>
      </c>
      <c r="H299" s="172" t="s">
        <v>1</v>
      </c>
    </row>
    <row r="300" spans="1:8" s="3" customFormat="1" ht="18.75" customHeight="1">
      <c r="A300" s="3" t="s">
        <v>376</v>
      </c>
      <c r="G300" s="10">
        <f>+G301</f>
        <v>71229933000</v>
      </c>
      <c r="H300" s="10">
        <v>82194933000</v>
      </c>
    </row>
    <row r="301" spans="1:8" s="3" customFormat="1" ht="18.75" customHeight="1">
      <c r="A301" s="3" t="s">
        <v>377</v>
      </c>
      <c r="G301" s="10">
        <v>71229933000</v>
      </c>
      <c r="H301" s="10">
        <f>+H300</f>
        <v>82194933000</v>
      </c>
    </row>
    <row r="302" spans="1:8" s="3" customFormat="1" ht="18.75" customHeight="1">
      <c r="A302" s="3" t="s">
        <v>378</v>
      </c>
      <c r="G302" s="10">
        <v>21593728533</v>
      </c>
      <c r="H302" s="10">
        <v>9896920125</v>
      </c>
    </row>
    <row r="303" spans="1:8" s="3" customFormat="1" ht="18.75" customHeight="1">
      <c r="A303" s="3" t="s">
        <v>379</v>
      </c>
      <c r="G303" s="10">
        <f>+G302</f>
        <v>21593728533</v>
      </c>
      <c r="H303" s="10">
        <f>+H302</f>
        <v>9896920125</v>
      </c>
    </row>
    <row r="304" spans="1:8" s="3" customFormat="1" ht="18.75" customHeight="1">
      <c r="A304" s="3" t="s">
        <v>380</v>
      </c>
      <c r="G304" s="10"/>
      <c r="H304" s="10"/>
    </row>
    <row r="305" spans="1:10" ht="14.25">
      <c r="A305" s="284" t="s">
        <v>292</v>
      </c>
      <c r="B305" s="284"/>
      <c r="G305" s="71">
        <f>+G300+G302</f>
        <v>92823661533</v>
      </c>
      <c r="H305" s="71">
        <f>+H300+H302</f>
        <v>92091853125</v>
      </c>
      <c r="J305" s="179"/>
    </row>
    <row r="306" spans="1:10" ht="18.75" customHeight="1">
      <c r="A306" t="s">
        <v>381</v>
      </c>
      <c r="G306" s="179"/>
      <c r="H306" s="179"/>
    </row>
    <row r="307" spans="1:10" ht="37.5" customHeight="1">
      <c r="A307" s="296" t="s">
        <v>916</v>
      </c>
      <c r="B307" s="296"/>
      <c r="C307" s="175" t="s">
        <v>382</v>
      </c>
      <c r="D307" s="175" t="s">
        <v>383</v>
      </c>
      <c r="E307" s="175" t="s">
        <v>384</v>
      </c>
      <c r="F307" s="175" t="s">
        <v>385</v>
      </c>
      <c r="G307" s="175" t="s">
        <v>386</v>
      </c>
      <c r="H307" s="175" t="s">
        <v>292</v>
      </c>
    </row>
    <row r="308" spans="1:10" ht="18.75" customHeight="1">
      <c r="A308" s="295" t="s">
        <v>387</v>
      </c>
      <c r="B308" s="295"/>
      <c r="C308" s="182">
        <v>1</v>
      </c>
      <c r="D308" s="182">
        <v>2</v>
      </c>
      <c r="E308" s="182">
        <v>3</v>
      </c>
      <c r="F308" s="182">
        <v>4</v>
      </c>
      <c r="G308" s="182">
        <v>5</v>
      </c>
      <c r="H308" s="182">
        <v>6</v>
      </c>
    </row>
    <row r="309" spans="1:10" ht="18.75" customHeight="1">
      <c r="A309" s="188" t="s">
        <v>388</v>
      </c>
      <c r="B309" s="196"/>
      <c r="C309" s="202"/>
      <c r="D309" s="165">
        <v>136000000000</v>
      </c>
      <c r="E309" s="165">
        <v>300000000</v>
      </c>
      <c r="F309" s="165">
        <v>-5788412780</v>
      </c>
      <c r="G309" s="165">
        <v>-7517117392</v>
      </c>
      <c r="H309" s="165">
        <f>SUM(D309:G309)</f>
        <v>122994469828</v>
      </c>
    </row>
    <row r="310" spans="1:10" s="3" customFormat="1" ht="18.75" customHeight="1">
      <c r="A310" s="8" t="s">
        <v>389</v>
      </c>
      <c r="B310" s="5"/>
      <c r="C310" s="12"/>
      <c r="D310" s="177"/>
      <c r="E310" s="177"/>
      <c r="F310" s="177"/>
      <c r="G310" s="177"/>
      <c r="H310" s="177">
        <f>SUM(D310:G310)</f>
        <v>0</v>
      </c>
    </row>
    <row r="311" spans="1:10" s="3" customFormat="1" ht="18.75" customHeight="1">
      <c r="A311" s="8" t="s">
        <v>267</v>
      </c>
      <c r="B311" s="5"/>
      <c r="C311" s="12"/>
      <c r="D311" s="177"/>
      <c r="E311" s="177"/>
      <c r="F311" s="177"/>
      <c r="G311" s="177">
        <f>1975633491</f>
        <v>1975633491</v>
      </c>
      <c r="H311" s="177">
        <f t="shared" ref="H311:H316" si="5">SUM(D311:G311)</f>
        <v>1975633491</v>
      </c>
    </row>
    <row r="312" spans="1:10" s="3" customFormat="1" ht="18.75" customHeight="1">
      <c r="A312" s="8" t="s">
        <v>970</v>
      </c>
      <c r="B312" s="5"/>
      <c r="C312" s="12"/>
      <c r="D312" s="177"/>
      <c r="E312" s="177"/>
      <c r="F312" s="177"/>
      <c r="H312" s="177">
        <f t="shared" si="5"/>
        <v>0</v>
      </c>
      <c r="J312" s="108"/>
    </row>
    <row r="313" spans="1:10" s="3" customFormat="1" ht="18.75" customHeight="1">
      <c r="A313" s="8" t="s">
        <v>390</v>
      </c>
      <c r="B313" s="5"/>
      <c r="C313" s="12"/>
      <c r="D313" s="177"/>
      <c r="E313" s="177"/>
      <c r="F313" s="177"/>
      <c r="G313" s="177"/>
      <c r="H313" s="177">
        <f t="shared" si="5"/>
        <v>0</v>
      </c>
      <c r="J313" s="108"/>
    </row>
    <row r="314" spans="1:10" s="3" customFormat="1" ht="18.75" customHeight="1">
      <c r="A314" s="8" t="s">
        <v>395</v>
      </c>
      <c r="B314" s="5"/>
      <c r="C314" s="12"/>
      <c r="D314" s="177"/>
      <c r="E314" s="177"/>
      <c r="F314" s="177"/>
      <c r="G314" s="177"/>
      <c r="H314" s="177">
        <f t="shared" si="5"/>
        <v>0</v>
      </c>
      <c r="J314" s="108"/>
    </row>
    <row r="315" spans="1:10" s="3" customFormat="1" ht="18.75" customHeight="1">
      <c r="A315" s="8" t="s">
        <v>391</v>
      </c>
      <c r="B315" s="5"/>
      <c r="C315" s="12"/>
      <c r="D315" s="177"/>
      <c r="E315" s="177"/>
      <c r="F315" s="203"/>
      <c r="G315" s="177"/>
      <c r="H315" s="177">
        <f t="shared" si="5"/>
        <v>0</v>
      </c>
    </row>
    <row r="316" spans="1:10" s="3" customFormat="1" ht="18.75" customHeight="1">
      <c r="A316" s="8" t="s">
        <v>323</v>
      </c>
      <c r="B316" s="5"/>
      <c r="C316" s="12"/>
      <c r="D316" s="177"/>
      <c r="E316" s="177"/>
      <c r="F316" s="177"/>
      <c r="G316" s="177">
        <v>0</v>
      </c>
      <c r="H316" s="177">
        <f t="shared" si="5"/>
        <v>0</v>
      </c>
    </row>
    <row r="317" spans="1:10" s="3" customFormat="1" ht="37.5" customHeight="1">
      <c r="A317" s="292" t="s">
        <v>490</v>
      </c>
      <c r="B317" s="293"/>
      <c r="C317" s="294"/>
      <c r="D317" s="163">
        <f>SUM(D309:D316)</f>
        <v>136000000000</v>
      </c>
      <c r="E317" s="163">
        <f>SUM(E309:E316)</f>
        <v>300000000</v>
      </c>
      <c r="F317" s="163">
        <f>SUM(F309:F316)</f>
        <v>-5788412780</v>
      </c>
      <c r="G317" s="163">
        <f>SUM(G309:G316)</f>
        <v>-5541483901</v>
      </c>
      <c r="H317" s="163">
        <f>SUM(H309:H316)</f>
        <v>124970103319</v>
      </c>
    </row>
    <row r="318" spans="1:10" s="3" customFormat="1" ht="18.75" customHeight="1">
      <c r="A318" s="8" t="s">
        <v>392</v>
      </c>
      <c r="B318" s="5"/>
      <c r="C318" s="12"/>
      <c r="D318" s="177"/>
      <c r="E318" s="177">
        <v>0</v>
      </c>
      <c r="F318" s="177"/>
      <c r="G318" s="177"/>
      <c r="H318" s="177">
        <f>SUM(D318:G318)</f>
        <v>0</v>
      </c>
    </row>
    <row r="319" spans="1:10" s="3" customFormat="1" ht="18.75" customHeight="1">
      <c r="A319" s="8" t="s">
        <v>393</v>
      </c>
      <c r="B319" s="5"/>
      <c r="C319" s="12"/>
      <c r="D319" s="177"/>
      <c r="E319" s="177"/>
      <c r="F319" s="177"/>
      <c r="G319" s="177">
        <f>+'DN-Báo cáo kết quả SXKD'!F26</f>
        <v>4880984580.9200001</v>
      </c>
      <c r="H319" s="177">
        <f t="shared" ref="H319:H324" si="6">SUM(D319:G319)</f>
        <v>4880984580.9200001</v>
      </c>
      <c r="I319" s="108"/>
    </row>
    <row r="320" spans="1:10" s="3" customFormat="1" ht="18.75" customHeight="1">
      <c r="A320" s="8" t="s">
        <v>961</v>
      </c>
      <c r="B320" s="5"/>
      <c r="C320" s="12"/>
      <c r="D320" s="177"/>
      <c r="E320" s="177"/>
      <c r="F320" s="177"/>
      <c r="G320" s="177">
        <v>2615190406</v>
      </c>
      <c r="H320" s="177">
        <f>SUM(D320:G320)</f>
        <v>2615190406</v>
      </c>
      <c r="I320" s="108"/>
    </row>
    <row r="321" spans="1:10" s="3" customFormat="1" ht="18.75" customHeight="1">
      <c r="A321" s="8" t="s">
        <v>394</v>
      </c>
      <c r="B321" s="5"/>
      <c r="C321" s="12"/>
      <c r="D321" s="177"/>
      <c r="E321" s="204"/>
      <c r="F321" s="177"/>
      <c r="G321" s="177"/>
      <c r="H321" s="177">
        <f t="shared" si="6"/>
        <v>0</v>
      </c>
      <c r="I321" s="108"/>
    </row>
    <row r="322" spans="1:10" s="3" customFormat="1" ht="18.75" customHeight="1">
      <c r="A322" s="8" t="s">
        <v>395</v>
      </c>
      <c r="B322" s="5"/>
      <c r="C322" s="12"/>
      <c r="D322" s="177"/>
      <c r="E322" s="204"/>
      <c r="F322" s="177"/>
      <c r="G322" s="177"/>
      <c r="H322" s="177">
        <f t="shared" si="6"/>
        <v>0</v>
      </c>
      <c r="I322" s="108"/>
    </row>
    <row r="323" spans="1:10" s="3" customFormat="1" ht="18.75" customHeight="1">
      <c r="A323" s="8" t="s">
        <v>396</v>
      </c>
      <c r="B323" s="5"/>
      <c r="C323" s="12"/>
      <c r="D323" s="177"/>
      <c r="E323" s="177"/>
      <c r="F323" s="177"/>
      <c r="G323" s="177"/>
      <c r="H323" s="177">
        <f t="shared" si="6"/>
        <v>0</v>
      </c>
      <c r="I323" s="11"/>
    </row>
    <row r="324" spans="1:10" s="3" customFormat="1" ht="18.75" customHeight="1">
      <c r="A324" s="13" t="s">
        <v>323</v>
      </c>
      <c r="B324" s="14"/>
      <c r="C324" s="15"/>
      <c r="D324" s="183"/>
      <c r="E324" s="183"/>
      <c r="F324" s="183"/>
      <c r="G324" s="183"/>
      <c r="H324" s="177">
        <f t="shared" si="6"/>
        <v>0</v>
      </c>
    </row>
    <row r="325" spans="1:10" ht="18.75" customHeight="1">
      <c r="A325" s="205" t="s">
        <v>397</v>
      </c>
      <c r="B325" s="206"/>
      <c r="C325" s="207"/>
      <c r="D325" s="169">
        <f>SUM(D317:D324)</f>
        <v>136000000000</v>
      </c>
      <c r="E325" s="169">
        <f>SUM(E317:E324)</f>
        <v>300000000</v>
      </c>
      <c r="F325" s="169">
        <f>SUM(F317:F324)</f>
        <v>-5788412780</v>
      </c>
      <c r="G325" s="169">
        <f>SUM(G317:G324)</f>
        <v>1954691085.9200001</v>
      </c>
      <c r="H325" s="169">
        <f>SUM(H317:H324)</f>
        <v>132466278305.92</v>
      </c>
      <c r="I325" s="187"/>
      <c r="J325" s="187"/>
    </row>
    <row r="326" spans="1:10" ht="18.75" customHeight="1">
      <c r="A326" t="s">
        <v>398</v>
      </c>
      <c r="E326" s="179"/>
      <c r="F326" s="179"/>
      <c r="G326" s="184" t="s">
        <v>535</v>
      </c>
      <c r="H326" s="184" t="s">
        <v>1</v>
      </c>
    </row>
    <row r="327" spans="1:10" s="3" customFormat="1" ht="18.75" customHeight="1">
      <c r="A327" s="3" t="s">
        <v>399</v>
      </c>
      <c r="G327" s="10"/>
      <c r="H327" s="10"/>
    </row>
    <row r="328" spans="1:10" s="3" customFormat="1" ht="18.75" customHeight="1">
      <c r="A328" s="3" t="s">
        <v>400</v>
      </c>
      <c r="G328" s="9"/>
      <c r="H328" s="9"/>
    </row>
    <row r="329" spans="1:10" s="3" customFormat="1" ht="18.75" customHeight="1">
      <c r="G329" s="9">
        <v>136000000000</v>
      </c>
      <c r="H329" s="9">
        <v>136000000000</v>
      </c>
    </row>
    <row r="330" spans="1:10" ht="18.75" customHeight="1">
      <c r="A330" s="284" t="s">
        <v>292</v>
      </c>
      <c r="B330" s="284"/>
      <c r="G330" s="112">
        <f>SUM(G327:G329)</f>
        <v>136000000000</v>
      </c>
      <c r="H330" s="112">
        <f>SUM(H327:H329)</f>
        <v>136000000000</v>
      </c>
    </row>
    <row r="331" spans="1:10" s="3" customFormat="1" ht="18.75" customHeight="1">
      <c r="A331" s="3" t="s">
        <v>401</v>
      </c>
      <c r="G331" s="4"/>
      <c r="H331" s="4"/>
    </row>
    <row r="332" spans="1:10" s="3" customFormat="1" ht="18.75" customHeight="1">
      <c r="A332" s="3" t="s">
        <v>953</v>
      </c>
      <c r="G332" s="4">
        <v>982400</v>
      </c>
      <c r="H332" s="4">
        <v>982400</v>
      </c>
    </row>
    <row r="333" spans="1:10" s="208" customFormat="1" ht="21.75" customHeight="1">
      <c r="A333" s="208" t="s">
        <v>402</v>
      </c>
      <c r="G333" s="185" t="s">
        <v>535</v>
      </c>
      <c r="H333" s="185" t="s">
        <v>1</v>
      </c>
    </row>
    <row r="334" spans="1:10" s="3" customFormat="1" ht="18.75" customHeight="1">
      <c r="A334" s="3" t="s">
        <v>403</v>
      </c>
      <c r="G334" s="121"/>
      <c r="H334" s="121"/>
    </row>
    <row r="335" spans="1:10" s="3" customFormat="1" ht="18.75" customHeight="1">
      <c r="A335" s="3" t="s">
        <v>404</v>
      </c>
      <c r="G335" s="9">
        <v>136000000000</v>
      </c>
      <c r="H335" s="9">
        <v>136000000000</v>
      </c>
    </row>
    <row r="336" spans="1:10" s="3" customFormat="1" ht="18.75" customHeight="1">
      <c r="A336" s="3" t="s">
        <v>405</v>
      </c>
      <c r="G336" s="9"/>
      <c r="H336" s="9"/>
    </row>
    <row r="337" spans="1:8" s="3" customFormat="1" ht="18.75" customHeight="1">
      <c r="A337" s="3" t="s">
        <v>406</v>
      </c>
      <c r="G337" s="9">
        <v>136000000000</v>
      </c>
      <c r="H337" s="9">
        <v>136000000000</v>
      </c>
    </row>
    <row r="338" spans="1:8" s="3" customFormat="1" ht="18.75" customHeight="1">
      <c r="A338" s="3" t="s">
        <v>407</v>
      </c>
      <c r="G338" s="9"/>
      <c r="H338" s="9"/>
    </row>
    <row r="339" spans="1:8" ht="18.75" customHeight="1">
      <c r="A339" t="s">
        <v>408</v>
      </c>
      <c r="G339" s="115"/>
      <c r="H339" s="115"/>
    </row>
    <row r="340" spans="1:8" s="3" customFormat="1" ht="18.75" customHeight="1">
      <c r="A340" s="3" t="s">
        <v>409</v>
      </c>
      <c r="G340" s="11"/>
      <c r="H340" s="11"/>
    </row>
    <row r="341" spans="1:8" s="3" customFormat="1" ht="18.75" customHeight="1">
      <c r="A341" s="3" t="s">
        <v>410</v>
      </c>
      <c r="G341" s="11"/>
      <c r="H341" s="11"/>
    </row>
    <row r="342" spans="1:8" s="3" customFormat="1" ht="18.75" customHeight="1">
      <c r="A342" s="3" t="s">
        <v>411</v>
      </c>
      <c r="G342" s="11"/>
      <c r="H342" s="11"/>
    </row>
    <row r="343" spans="1:8" s="3" customFormat="1" ht="18.75" customHeight="1">
      <c r="A343" s="3" t="s">
        <v>412</v>
      </c>
      <c r="G343" s="11"/>
      <c r="H343" s="11"/>
    </row>
    <row r="344" spans="1:8" ht="18.75" customHeight="1">
      <c r="A344" t="s">
        <v>413</v>
      </c>
      <c r="G344" s="186" t="s">
        <v>535</v>
      </c>
      <c r="H344" s="186" t="s">
        <v>1</v>
      </c>
    </row>
    <row r="345" spans="1:8" s="3" customFormat="1" ht="18.75" customHeight="1">
      <c r="A345" s="3" t="s">
        <v>414</v>
      </c>
      <c r="G345" s="234">
        <v>13600000</v>
      </c>
      <c r="H345" s="234">
        <v>13600000</v>
      </c>
    </row>
    <row r="346" spans="1:8" s="3" customFormat="1" ht="18.75" customHeight="1">
      <c r="A346" s="3" t="s">
        <v>415</v>
      </c>
      <c r="G346" s="234">
        <v>13600000</v>
      </c>
      <c r="H346" s="234">
        <v>13600000</v>
      </c>
    </row>
    <row r="347" spans="1:8" s="3" customFormat="1" ht="18.75" customHeight="1">
      <c r="A347" s="3" t="s">
        <v>416</v>
      </c>
      <c r="G347" s="234">
        <v>13600000</v>
      </c>
      <c r="H347" s="234">
        <v>13600000</v>
      </c>
    </row>
    <row r="348" spans="1:8" s="3" customFormat="1" ht="18.75" customHeight="1">
      <c r="A348" s="3" t="s">
        <v>417</v>
      </c>
      <c r="G348" s="234"/>
      <c r="H348" s="234"/>
    </row>
    <row r="349" spans="1:8" s="3" customFormat="1" ht="18.75" customHeight="1">
      <c r="A349" s="3" t="s">
        <v>418</v>
      </c>
      <c r="G349" s="234">
        <v>982400</v>
      </c>
      <c r="H349" s="234">
        <v>982400</v>
      </c>
    </row>
    <row r="350" spans="1:8" s="3" customFormat="1" ht="18.75" customHeight="1">
      <c r="A350" s="3" t="s">
        <v>416</v>
      </c>
      <c r="G350" s="234"/>
      <c r="H350" s="234"/>
    </row>
    <row r="351" spans="1:8" s="3" customFormat="1" ht="18.75" customHeight="1">
      <c r="A351" s="3" t="s">
        <v>417</v>
      </c>
      <c r="G351" s="234"/>
      <c r="H351" s="234"/>
    </row>
    <row r="352" spans="1:8" s="3" customFormat="1" ht="18.75" customHeight="1">
      <c r="A352" s="3" t="s">
        <v>419</v>
      </c>
      <c r="G352" s="234">
        <f>+G345-G349</f>
        <v>12617600</v>
      </c>
      <c r="H352" s="234">
        <f>+H345-H349</f>
        <v>12617600</v>
      </c>
    </row>
    <row r="353" spans="1:10" s="3" customFormat="1" ht="18.75" customHeight="1">
      <c r="A353" s="3" t="s">
        <v>416</v>
      </c>
      <c r="G353" s="234">
        <f>+G352</f>
        <v>12617600</v>
      </c>
      <c r="H353" s="234">
        <f>+H352</f>
        <v>12617600</v>
      </c>
    </row>
    <row r="354" spans="1:10" s="3" customFormat="1" ht="18.75" customHeight="1">
      <c r="A354" s="3" t="s">
        <v>417</v>
      </c>
      <c r="G354" s="234"/>
      <c r="H354" s="234"/>
    </row>
    <row r="355" spans="1:10" s="3" customFormat="1" ht="18.75" customHeight="1">
      <c r="A355" s="3" t="s">
        <v>420</v>
      </c>
      <c r="G355" s="234" t="s">
        <v>421</v>
      </c>
      <c r="H355" s="234" t="s">
        <v>421</v>
      </c>
    </row>
    <row r="356" spans="1:10" ht="18.75" customHeight="1">
      <c r="A356" t="s">
        <v>422</v>
      </c>
      <c r="G356" s="236">
        <f>SUM(G357:G360)</f>
        <v>300000000</v>
      </c>
      <c r="H356" s="236">
        <f>SUM(H357:H360)</f>
        <v>300000000</v>
      </c>
    </row>
    <row r="357" spans="1:10" s="3" customFormat="1" ht="18.75" customHeight="1">
      <c r="A357" s="3" t="s">
        <v>423</v>
      </c>
      <c r="G357" s="234"/>
      <c r="H357" s="234"/>
    </row>
    <row r="358" spans="1:10" s="3" customFormat="1" ht="18.75" customHeight="1">
      <c r="A358" s="3" t="s">
        <v>424</v>
      </c>
      <c r="G358" s="234">
        <v>300000000</v>
      </c>
      <c r="H358" s="234">
        <v>300000000</v>
      </c>
    </row>
    <row r="359" spans="1:10" s="3" customFormat="1" ht="18.75" customHeight="1">
      <c r="A359" s="3" t="s">
        <v>425</v>
      </c>
      <c r="G359" s="234"/>
      <c r="H359" s="234"/>
    </row>
    <row r="360" spans="1:10" s="3" customFormat="1" ht="18.75" customHeight="1">
      <c r="A360" s="3" t="s">
        <v>426</v>
      </c>
      <c r="G360" s="4"/>
      <c r="H360" s="4"/>
    </row>
    <row r="361" spans="1:10" ht="37.5" customHeight="1">
      <c r="A361" s="208" t="s">
        <v>427</v>
      </c>
      <c r="G361" s="237" t="s">
        <v>964</v>
      </c>
      <c r="H361" s="237" t="s">
        <v>965</v>
      </c>
    </row>
    <row r="362" spans="1:10" s="3" customFormat="1" ht="18.75" customHeight="1">
      <c r="A362" s="3" t="s">
        <v>428</v>
      </c>
      <c r="G362" s="238">
        <f>+'DN-Báo cáo kết quả SXKD'!F26</f>
        <v>4880984580.9200001</v>
      </c>
      <c r="H362" s="214">
        <f>+'DN-Báo cáo kết quả SXKD'!G26</f>
        <v>1750869609</v>
      </c>
      <c r="I362" s="11"/>
      <c r="J362" s="108"/>
    </row>
    <row r="363" spans="1:10" s="3" customFormat="1" ht="31.5" customHeight="1">
      <c r="A363" s="288" t="s">
        <v>429</v>
      </c>
      <c r="B363" s="288"/>
      <c r="C363" s="288"/>
      <c r="D363" s="288"/>
      <c r="E363" s="288"/>
      <c r="F363" s="288"/>
      <c r="G363" s="239"/>
      <c r="H363" s="239" t="s">
        <v>547</v>
      </c>
    </row>
    <row r="364" spans="1:10" s="3" customFormat="1" ht="18.75" customHeight="1">
      <c r="A364" s="3" t="s">
        <v>430</v>
      </c>
      <c r="G364" s="238">
        <f>+G362</f>
        <v>4880984580.9200001</v>
      </c>
      <c r="H364" s="214">
        <f>+H362</f>
        <v>1750869609</v>
      </c>
    </row>
    <row r="365" spans="1:10" s="3" customFormat="1" ht="18.75" customHeight="1">
      <c r="A365" s="3" t="s">
        <v>431</v>
      </c>
      <c r="G365" s="240">
        <v>12617600</v>
      </c>
      <c r="H365" s="240">
        <v>12617600</v>
      </c>
    </row>
    <row r="366" spans="1:10" s="3" customFormat="1" ht="18.75" customHeight="1">
      <c r="A366" s="3" t="s">
        <v>432</v>
      </c>
      <c r="G366" s="240">
        <f>+G364/G365</f>
        <v>386.83938157177278</v>
      </c>
      <c r="H366" s="240">
        <f>+H364/H365</f>
        <v>138.76407629026122</v>
      </c>
    </row>
    <row r="367" spans="1:10" s="3" customFormat="1" ht="18.75" customHeight="1">
      <c r="G367" s="241"/>
      <c r="H367" s="241"/>
    </row>
    <row r="368" spans="1:10" ht="18.75" customHeight="1">
      <c r="A368" s="243" t="s">
        <v>433</v>
      </c>
      <c r="B368" s="243"/>
      <c r="C368" s="243"/>
      <c r="D368" s="243"/>
      <c r="E368" s="243"/>
      <c r="F368" s="243"/>
      <c r="G368" s="242" t="s">
        <v>216</v>
      </c>
      <c r="H368" s="242" t="s">
        <v>217</v>
      </c>
    </row>
    <row r="369" spans="1:8" ht="18.75" customHeight="1">
      <c r="A369" s="243" t="s">
        <v>434</v>
      </c>
      <c r="B369" s="243"/>
      <c r="C369" s="243"/>
      <c r="D369" s="243"/>
      <c r="E369" s="243"/>
      <c r="F369" s="243"/>
      <c r="G369" s="244"/>
      <c r="H369" s="244"/>
    </row>
    <row r="370" spans="1:8" ht="18.75" customHeight="1">
      <c r="A370" s="243" t="s">
        <v>435</v>
      </c>
      <c r="B370" s="243"/>
      <c r="C370" s="243"/>
      <c r="D370" s="243"/>
      <c r="E370" s="243"/>
      <c r="F370" s="243"/>
      <c r="G370" s="245" t="s">
        <v>436</v>
      </c>
      <c r="H370" s="245" t="s">
        <v>436</v>
      </c>
    </row>
    <row r="371" spans="1:8" ht="18.75" customHeight="1">
      <c r="A371" s="243" t="s">
        <v>437</v>
      </c>
      <c r="B371" s="243"/>
      <c r="C371" s="243"/>
      <c r="D371" s="243"/>
      <c r="E371" s="243"/>
      <c r="F371" s="243"/>
      <c r="G371" s="244"/>
      <c r="H371" s="244"/>
    </row>
    <row r="372" spans="1:8" ht="18.75" customHeight="1">
      <c r="A372" s="243" t="s">
        <v>438</v>
      </c>
      <c r="B372" s="243"/>
      <c r="C372" s="243"/>
      <c r="D372" s="243"/>
      <c r="E372" s="243"/>
      <c r="F372" s="243"/>
      <c r="G372" s="242" t="s">
        <v>287</v>
      </c>
      <c r="H372" s="242" t="s">
        <v>288</v>
      </c>
    </row>
    <row r="373" spans="1:8" ht="18.75" customHeight="1">
      <c r="A373" s="243" t="s">
        <v>439</v>
      </c>
      <c r="B373" s="243"/>
      <c r="C373" s="243"/>
      <c r="D373" s="243"/>
      <c r="E373" s="243"/>
      <c r="F373" s="243"/>
      <c r="G373" s="244"/>
      <c r="H373" s="244"/>
    </row>
    <row r="374" spans="1:8" ht="18.75" customHeight="1">
      <c r="A374" s="243" t="s">
        <v>440</v>
      </c>
      <c r="B374" s="243"/>
      <c r="C374" s="243"/>
      <c r="D374" s="243"/>
      <c r="E374" s="243"/>
      <c r="F374" s="243"/>
      <c r="G374" s="246"/>
      <c r="H374" s="244"/>
    </row>
    <row r="375" spans="1:8" ht="18.75" customHeight="1">
      <c r="A375" s="243" t="s">
        <v>441</v>
      </c>
      <c r="B375" s="243"/>
      <c r="C375" s="243"/>
      <c r="D375" s="243"/>
      <c r="E375" s="243"/>
      <c r="F375" s="243"/>
      <c r="G375" s="244"/>
      <c r="H375" s="244"/>
    </row>
    <row r="376" spans="1:8" ht="18.75" customHeight="1">
      <c r="A376" s="243" t="s">
        <v>442</v>
      </c>
      <c r="B376" s="243"/>
      <c r="C376" s="243"/>
      <c r="D376" s="243"/>
      <c r="E376" s="243"/>
      <c r="F376" s="243"/>
      <c r="G376" s="244"/>
      <c r="H376" s="244"/>
    </row>
    <row r="377" spans="1:8" ht="18.75" customHeight="1">
      <c r="A377" s="243" t="s">
        <v>443</v>
      </c>
      <c r="B377" s="243"/>
      <c r="C377" s="243"/>
      <c r="D377" s="243"/>
      <c r="E377" s="243"/>
      <c r="F377" s="243"/>
      <c r="G377" s="244"/>
      <c r="H377" s="244"/>
    </row>
    <row r="378" spans="1:8" ht="18.75" customHeight="1">
      <c r="A378" s="243" t="s">
        <v>444</v>
      </c>
      <c r="B378" s="243"/>
      <c r="C378" s="243"/>
      <c r="D378" s="243"/>
      <c r="E378" s="243"/>
      <c r="F378" s="243"/>
      <c r="G378" s="244"/>
      <c r="H378" s="244"/>
    </row>
    <row r="379" spans="1:8" ht="18.75" customHeight="1">
      <c r="A379" s="243" t="s">
        <v>445</v>
      </c>
      <c r="B379" s="243"/>
      <c r="C379" s="243"/>
      <c r="D379" s="243"/>
      <c r="E379" s="243"/>
      <c r="F379" s="243"/>
      <c r="G379" s="244"/>
      <c r="H379" s="244"/>
    </row>
    <row r="380" spans="1:8" ht="18.75" customHeight="1">
      <c r="A380" s="243" t="s">
        <v>544</v>
      </c>
      <c r="B380" s="243"/>
      <c r="C380" s="243"/>
      <c r="D380" s="243"/>
      <c r="E380" s="243"/>
      <c r="F380" s="243"/>
      <c r="G380" s="243"/>
      <c r="H380" s="243"/>
    </row>
    <row r="381" spans="1:8" ht="18.75" customHeight="1">
      <c r="A381" s="243"/>
      <c r="B381" s="243"/>
      <c r="C381" s="243"/>
      <c r="D381" s="243"/>
      <c r="E381" s="243"/>
      <c r="F381" s="243"/>
      <c r="G381" s="289" t="s">
        <v>446</v>
      </c>
      <c r="H381" s="289"/>
    </row>
    <row r="382" spans="1:8" ht="39" customHeight="1">
      <c r="A382" s="247" t="s">
        <v>539</v>
      </c>
      <c r="B382" s="243"/>
      <c r="C382" s="243"/>
      <c r="D382" s="243"/>
      <c r="E382" s="243"/>
      <c r="F382" s="243"/>
      <c r="G382" s="237" t="s">
        <v>964</v>
      </c>
      <c r="H382" s="237" t="s">
        <v>965</v>
      </c>
    </row>
    <row r="383" spans="1:8" s="3" customFormat="1" ht="18.75" customHeight="1">
      <c r="A383" s="241" t="s">
        <v>447</v>
      </c>
      <c r="B383" s="241"/>
      <c r="C383" s="241"/>
      <c r="D383" s="241"/>
      <c r="E383" s="241"/>
      <c r="F383" s="241"/>
      <c r="G383" s="214"/>
      <c r="H383" s="214"/>
    </row>
    <row r="384" spans="1:8" s="3" customFormat="1" ht="18.75" customHeight="1">
      <c r="A384" s="241" t="s">
        <v>448</v>
      </c>
      <c r="B384" s="241"/>
      <c r="C384" s="241"/>
      <c r="D384" s="241"/>
      <c r="E384" s="241"/>
      <c r="F384" s="241"/>
      <c r="G384" s="214">
        <f>4835529843+1081818182</f>
        <v>5917348025</v>
      </c>
      <c r="H384" s="214">
        <v>3653493507</v>
      </c>
    </row>
    <row r="385" spans="1:9" s="3" customFormat="1" ht="18.75" customHeight="1">
      <c r="A385" s="241" t="s">
        <v>449</v>
      </c>
      <c r="B385" s="241"/>
      <c r="C385" s="241"/>
      <c r="D385" s="241"/>
      <c r="E385" s="241"/>
      <c r="F385" s="241"/>
      <c r="G385" s="214">
        <v>112873511589</v>
      </c>
      <c r="H385" s="214">
        <v>113497459362</v>
      </c>
      <c r="I385" s="11"/>
    </row>
    <row r="386" spans="1:9" s="3" customFormat="1" ht="18.75" customHeight="1">
      <c r="A386" s="241" t="s">
        <v>936</v>
      </c>
      <c r="B386" s="241"/>
      <c r="C386" s="241"/>
      <c r="D386" s="241"/>
      <c r="E386" s="241"/>
      <c r="F386" s="241"/>
      <c r="G386" s="214">
        <f>1704459377+60645455+314711313</f>
        <v>2079816145</v>
      </c>
      <c r="H386" s="214">
        <v>3056862063</v>
      </c>
      <c r="I386" s="11"/>
    </row>
    <row r="387" spans="1:9" s="3" customFormat="1" ht="18.75" customHeight="1">
      <c r="A387" s="241" t="s">
        <v>450</v>
      </c>
      <c r="B387" s="241"/>
      <c r="C387" s="241"/>
      <c r="D387" s="241"/>
      <c r="E387" s="241"/>
      <c r="F387" s="241"/>
      <c r="G387" s="214"/>
      <c r="H387" s="214"/>
    </row>
    <row r="388" spans="1:9" ht="13.5">
      <c r="A388" s="285" t="s">
        <v>292</v>
      </c>
      <c r="B388" s="285"/>
      <c r="C388" s="243"/>
      <c r="D388" s="243"/>
      <c r="E388" s="243"/>
      <c r="F388" s="243"/>
      <c r="G388" s="215">
        <f>SUM(G384:G387)</f>
        <v>120870675759</v>
      </c>
      <c r="H388" s="215">
        <f>SUM(H384:H387)</f>
        <v>120207814932</v>
      </c>
    </row>
    <row r="389" spans="1:9" ht="36.75" customHeight="1">
      <c r="A389" s="247" t="s">
        <v>540</v>
      </c>
      <c r="B389" s="243"/>
      <c r="C389" s="243"/>
      <c r="D389" s="243"/>
      <c r="E389" s="243"/>
      <c r="F389" s="243"/>
      <c r="G389" s="237" t="s">
        <v>964</v>
      </c>
      <c r="H389" s="237" t="s">
        <v>965</v>
      </c>
    </row>
    <row r="390" spans="1:9" s="3" customFormat="1" ht="18.75" customHeight="1">
      <c r="A390" s="241" t="s">
        <v>447</v>
      </c>
      <c r="B390" s="241"/>
      <c r="G390" s="9"/>
      <c r="H390" s="9"/>
    </row>
    <row r="391" spans="1:9" s="3" customFormat="1" ht="18.75" customHeight="1">
      <c r="A391" s="241" t="s">
        <v>451</v>
      </c>
      <c r="B391" s="241"/>
      <c r="G391" s="234">
        <v>5917348025</v>
      </c>
      <c r="H391" s="234">
        <v>3653493507</v>
      </c>
      <c r="I391" s="173"/>
    </row>
    <row r="392" spans="1:9" s="3" customFormat="1" ht="18.75" customHeight="1">
      <c r="A392" s="241" t="s">
        <v>452</v>
      </c>
      <c r="B392" s="241"/>
      <c r="G392" s="234">
        <v>112873511589</v>
      </c>
      <c r="H392" s="234">
        <v>113497459362</v>
      </c>
    </row>
    <row r="393" spans="1:9" s="3" customFormat="1" ht="18.75" customHeight="1">
      <c r="A393" s="241" t="s">
        <v>936</v>
      </c>
      <c r="B393" s="241"/>
      <c r="G393" s="234">
        <v>2079816145</v>
      </c>
      <c r="H393" s="234">
        <v>3056862063</v>
      </c>
      <c r="I393" s="11"/>
    </row>
    <row r="394" spans="1:9" s="3" customFormat="1" ht="18.75" customHeight="1">
      <c r="A394" s="285" t="s">
        <v>292</v>
      </c>
      <c r="B394" s="285"/>
      <c r="G394" s="248">
        <f>SUM(G390:G393)</f>
        <v>120870675759</v>
      </c>
      <c r="H394" s="248">
        <f>SUM(H390:H393)</f>
        <v>120207814932</v>
      </c>
      <c r="I394" s="11"/>
    </row>
    <row r="395" spans="1:9" ht="40.5" customHeight="1">
      <c r="A395" s="247" t="s">
        <v>541</v>
      </c>
      <c r="B395" s="243"/>
      <c r="G395" s="237" t="s">
        <v>964</v>
      </c>
      <c r="H395" s="237" t="s">
        <v>965</v>
      </c>
    </row>
    <row r="396" spans="1:9" s="3" customFormat="1" ht="18.75" customHeight="1">
      <c r="A396" s="241" t="s">
        <v>453</v>
      </c>
      <c r="B396" s="241"/>
      <c r="G396" s="234">
        <v>5673948491</v>
      </c>
      <c r="H396" s="234">
        <v>3490198499.0193677</v>
      </c>
      <c r="I396" s="219"/>
    </row>
    <row r="397" spans="1:9" s="3" customFormat="1" ht="18.75" customHeight="1">
      <c r="A397" s="241" t="s">
        <v>454</v>
      </c>
      <c r="B397" s="241"/>
      <c r="G397" s="234"/>
      <c r="H397" s="234"/>
    </row>
    <row r="398" spans="1:9" s="3" customFormat="1" ht="18.75" customHeight="1">
      <c r="A398" s="241" t="s">
        <v>455</v>
      </c>
      <c r="B398" s="241"/>
      <c r="G398" s="249">
        <v>93297652267</v>
      </c>
      <c r="H398" s="249">
        <v>94402850996.980637</v>
      </c>
    </row>
    <row r="399" spans="1:9" s="3" customFormat="1" ht="18.75" customHeight="1">
      <c r="A399" s="241" t="s">
        <v>456</v>
      </c>
      <c r="B399" s="241"/>
      <c r="G399" s="9"/>
      <c r="H399" s="9"/>
      <c r="I399" s="11"/>
    </row>
    <row r="400" spans="1:9" s="3" customFormat="1" ht="18.75" customHeight="1">
      <c r="A400" s="241" t="s">
        <v>457</v>
      </c>
      <c r="B400" s="241"/>
      <c r="G400" s="9"/>
      <c r="H400" s="9"/>
      <c r="I400" s="220"/>
    </row>
    <row r="401" spans="1:10" s="3" customFormat="1" ht="18.75" customHeight="1">
      <c r="A401" s="3" t="s">
        <v>458</v>
      </c>
      <c r="G401" s="72"/>
      <c r="H401" s="72"/>
      <c r="I401" s="220"/>
    </row>
    <row r="402" spans="1:10" ht="18.75" customHeight="1">
      <c r="A402" s="284" t="s">
        <v>292</v>
      </c>
      <c r="B402" s="284"/>
      <c r="G402" s="248">
        <f>SUM(G396:G401)</f>
        <v>98971600758</v>
      </c>
      <c r="H402" s="248">
        <f>SUM(H396:H401)</f>
        <v>97893049496</v>
      </c>
    </row>
    <row r="403" spans="1:10" ht="41.25" customHeight="1">
      <c r="A403" s="208" t="s">
        <v>542</v>
      </c>
      <c r="G403" s="237" t="s">
        <v>964</v>
      </c>
      <c r="H403" s="237" t="s">
        <v>965</v>
      </c>
    </row>
    <row r="404" spans="1:10" s="3" customFormat="1" ht="18.75" customHeight="1">
      <c r="A404" s="3" t="s">
        <v>459</v>
      </c>
      <c r="G404" s="234">
        <f>+'DN-Báo cáo kết quả SXKD'!F13</f>
        <v>1864984148</v>
      </c>
      <c r="H404" s="234">
        <f>+'DN-Báo cáo kết quả SXKD'!G13</f>
        <v>236789706</v>
      </c>
    </row>
    <row r="405" spans="1:10" s="3" customFormat="1" ht="18.75" customHeight="1">
      <c r="A405" s="3" t="s">
        <v>558</v>
      </c>
      <c r="G405" s="234"/>
      <c r="H405" s="234"/>
    </row>
    <row r="406" spans="1:10" ht="18.75" customHeight="1">
      <c r="A406" s="284" t="s">
        <v>292</v>
      </c>
      <c r="B406" s="284"/>
      <c r="G406" s="248">
        <f>SUM(G404:G405)</f>
        <v>1864984148</v>
      </c>
      <c r="H406" s="248">
        <f>SUM(H404:H405)</f>
        <v>236789706</v>
      </c>
    </row>
    <row r="407" spans="1:10" ht="42.75" customHeight="1">
      <c r="A407" s="208" t="s">
        <v>543</v>
      </c>
      <c r="G407" s="237" t="s">
        <v>964</v>
      </c>
      <c r="H407" s="237" t="s">
        <v>965</v>
      </c>
    </row>
    <row r="408" spans="1:10" s="3" customFormat="1" ht="18.75" customHeight="1">
      <c r="A408" s="3" t="s">
        <v>460</v>
      </c>
      <c r="G408" s="234">
        <f>+'DN-Báo cáo kết quả SXKD'!F14</f>
        <v>12399829344</v>
      </c>
      <c r="H408" s="234">
        <f>+'DN-Báo cáo kết quả SXKD'!G14</f>
        <v>14475415766</v>
      </c>
      <c r="J408" s="11"/>
    </row>
    <row r="409" spans="1:10" s="3" customFormat="1" ht="18.75" customHeight="1">
      <c r="A409" s="3" t="s">
        <v>461</v>
      </c>
      <c r="G409" s="234"/>
      <c r="H409" s="234"/>
    </row>
    <row r="410" spans="1:10" ht="18.75" customHeight="1">
      <c r="A410" s="284" t="s">
        <v>292</v>
      </c>
      <c r="B410" s="284"/>
      <c r="G410" s="251">
        <f>SUM(G408:G409)</f>
        <v>12399829344</v>
      </c>
      <c r="H410" s="251">
        <f>SUM(H408:H409)</f>
        <v>14475415766</v>
      </c>
    </row>
    <row r="411" spans="1:10" ht="41.25" customHeight="1">
      <c r="A411" s="209" t="s">
        <v>937</v>
      </c>
      <c r="B411" s="170"/>
      <c r="C411" s="210"/>
      <c r="E411" s="110"/>
      <c r="F411" s="210"/>
      <c r="G411" s="237" t="s">
        <v>964</v>
      </c>
      <c r="H411" s="237" t="s">
        <v>965</v>
      </c>
    </row>
    <row r="412" spans="1:10" ht="18.75" customHeight="1">
      <c r="A412" s="125" t="s">
        <v>938</v>
      </c>
      <c r="B412" s="170"/>
      <c r="C412" s="210"/>
      <c r="D412" s="210"/>
      <c r="F412" s="110"/>
      <c r="G412" s="234">
        <v>181818182</v>
      </c>
      <c r="H412" s="234">
        <v>12509176368</v>
      </c>
    </row>
    <row r="413" spans="1:10" ht="18.75" customHeight="1">
      <c r="A413" s="125" t="s">
        <v>939</v>
      </c>
      <c r="B413" s="170"/>
      <c r="C413" s="210"/>
      <c r="D413" s="210"/>
      <c r="F413" s="110"/>
      <c r="G413" s="234">
        <v>2141182205</v>
      </c>
      <c r="H413" s="234">
        <v>464814424</v>
      </c>
    </row>
    <row r="414" spans="1:10" ht="18.75" customHeight="1">
      <c r="A414" s="284" t="s">
        <v>292</v>
      </c>
      <c r="B414" s="284"/>
      <c r="C414" s="210"/>
      <c r="D414" s="210"/>
      <c r="F414" s="110"/>
      <c r="G414" s="250">
        <f>SUM(G412:G413)</f>
        <v>2323000387</v>
      </c>
      <c r="H414" s="250">
        <f>SUM(H412:H413)</f>
        <v>12973990792</v>
      </c>
      <c r="I414" s="179"/>
    </row>
    <row r="415" spans="1:10" ht="37.5" customHeight="1">
      <c r="A415" s="208" t="s">
        <v>940</v>
      </c>
      <c r="G415" s="237" t="s">
        <v>964</v>
      </c>
      <c r="H415" s="237" t="s">
        <v>965</v>
      </c>
    </row>
    <row r="416" spans="1:10" s="3" customFormat="1" ht="18.75" customHeight="1">
      <c r="A416" s="3" t="s">
        <v>941</v>
      </c>
      <c r="G416" s="234">
        <v>146327967</v>
      </c>
      <c r="H416" s="234">
        <v>10402360949</v>
      </c>
    </row>
    <row r="417" spans="1:10" s="3" customFormat="1" ht="18.75" customHeight="1">
      <c r="A417" s="3" t="s">
        <v>942</v>
      </c>
      <c r="G417" s="235"/>
      <c r="H417" s="181"/>
    </row>
    <row r="418" spans="1:10" s="3" customFormat="1" ht="18.75" customHeight="1">
      <c r="A418" s="3" t="s">
        <v>943</v>
      </c>
      <c r="G418" s="235">
        <v>46088000</v>
      </c>
      <c r="H418" s="181">
        <v>124924000</v>
      </c>
    </row>
    <row r="419" spans="1:10" ht="18.75" customHeight="1">
      <c r="A419" s="284" t="s">
        <v>292</v>
      </c>
      <c r="B419" s="284"/>
      <c r="G419" s="112">
        <f>SUM(G416:G418)</f>
        <v>192415967</v>
      </c>
      <c r="H419" s="112">
        <f>SUM(H416:H418)</f>
        <v>10527284949</v>
      </c>
    </row>
    <row r="420" spans="1:10" ht="38.25" customHeight="1">
      <c r="A420" s="208" t="s">
        <v>944</v>
      </c>
      <c r="G420" s="237" t="s">
        <v>964</v>
      </c>
      <c r="H420" s="237" t="s">
        <v>965</v>
      </c>
    </row>
    <row r="421" spans="1:10" s="3" customFormat="1" ht="18.75" customHeight="1">
      <c r="A421" s="3" t="s">
        <v>462</v>
      </c>
      <c r="G421" s="234">
        <v>56915864949</v>
      </c>
      <c r="H421" s="234">
        <v>55690617203</v>
      </c>
      <c r="J421" s="75"/>
    </row>
    <row r="422" spans="1:10" s="3" customFormat="1" ht="18.75" customHeight="1">
      <c r="A422" s="3" t="s">
        <v>463</v>
      </c>
      <c r="G422" s="234">
        <v>22491700100</v>
      </c>
      <c r="H422" s="234">
        <f>20174917584+956043825+134070718+59586986</f>
        <v>21324619113</v>
      </c>
    </row>
    <row r="423" spans="1:10" s="3" customFormat="1" ht="18.75" customHeight="1">
      <c r="A423" s="3" t="s">
        <v>464</v>
      </c>
      <c r="G423" s="234">
        <v>15938422342</v>
      </c>
      <c r="H423" s="234">
        <v>17949322145</v>
      </c>
    </row>
    <row r="424" spans="1:10" s="3" customFormat="1" ht="18.75" customHeight="1">
      <c r="A424" s="3" t="s">
        <v>465</v>
      </c>
      <c r="G424" s="252">
        <v>5366547840</v>
      </c>
      <c r="H424" s="234">
        <v>9843646005</v>
      </c>
    </row>
    <row r="425" spans="1:10" s="3" customFormat="1" ht="18.75" customHeight="1">
      <c r="A425" s="3" t="s">
        <v>466</v>
      </c>
      <c r="G425" s="234">
        <v>4536547650</v>
      </c>
      <c r="H425" s="234">
        <f>124924000+2168620898+15000000000+4188350123</f>
        <v>21481895021</v>
      </c>
    </row>
    <row r="426" spans="1:10" ht="18.75" customHeight="1">
      <c r="A426" s="284" t="s">
        <v>292</v>
      </c>
      <c r="B426" s="284"/>
      <c r="G426" s="248">
        <f>SUM(G421:G425)</f>
        <v>105249082881</v>
      </c>
      <c r="H426" s="248">
        <f>SUM(H421:H425)</f>
        <v>126290099487</v>
      </c>
      <c r="J426" s="187"/>
    </row>
    <row r="427" spans="1:10" ht="18.75" customHeight="1">
      <c r="A427" t="s">
        <v>467</v>
      </c>
      <c r="G427" s="243"/>
      <c r="H427" s="243"/>
      <c r="J427" s="187"/>
    </row>
    <row r="428" spans="1:10" ht="18.75" customHeight="1">
      <c r="A428" s="3" t="s">
        <v>268</v>
      </c>
      <c r="G428" s="9"/>
      <c r="H428" s="9"/>
      <c r="J428" s="187"/>
    </row>
    <row r="429" spans="1:10" ht="20.25" customHeight="1">
      <c r="A429" s="3" t="s">
        <v>269</v>
      </c>
      <c r="G429" s="9"/>
      <c r="H429" s="9"/>
    </row>
    <row r="430" spans="1:10" ht="30" customHeight="1">
      <c r="A430" s="291" t="s">
        <v>468</v>
      </c>
      <c r="B430" s="291"/>
      <c r="C430" s="291"/>
      <c r="D430" s="291"/>
      <c r="E430" s="291"/>
      <c r="F430" s="291"/>
      <c r="G430" s="291"/>
      <c r="H430" s="291"/>
    </row>
    <row r="431" spans="1:10" ht="20.25" customHeight="1">
      <c r="G431" s="172" t="s">
        <v>535</v>
      </c>
      <c r="H431" s="172" t="s">
        <v>1</v>
      </c>
    </row>
    <row r="432" spans="1:10" ht="20.25" customHeight="1">
      <c r="A432" t="s">
        <v>469</v>
      </c>
      <c r="G432" s="179"/>
      <c r="H432" s="179"/>
    </row>
    <row r="433" spans="1:8" s="3" customFormat="1" ht="20.25" customHeight="1">
      <c r="A433" s="3" t="s">
        <v>470</v>
      </c>
      <c r="G433" s="11"/>
      <c r="H433" s="11"/>
    </row>
    <row r="434" spans="1:8" s="3" customFormat="1" ht="20.25" customHeight="1">
      <c r="A434" s="3" t="s">
        <v>471</v>
      </c>
      <c r="G434" s="11"/>
      <c r="H434" s="11"/>
    </row>
    <row r="435" spans="1:8" ht="20.25" customHeight="1">
      <c r="A435" t="s">
        <v>472</v>
      </c>
      <c r="G435" s="179"/>
      <c r="H435" s="179"/>
    </row>
    <row r="436" spans="1:8" s="3" customFormat="1" ht="20.25" customHeight="1">
      <c r="A436" s="3" t="s">
        <v>473</v>
      </c>
      <c r="G436" s="11"/>
      <c r="H436" s="11"/>
    </row>
    <row r="437" spans="1:8" s="3" customFormat="1" ht="20.25" customHeight="1">
      <c r="A437" s="3" t="s">
        <v>474</v>
      </c>
      <c r="G437" s="11"/>
      <c r="H437" s="11"/>
    </row>
    <row r="438" spans="1:8" s="3" customFormat="1" ht="20.25" customHeight="1">
      <c r="A438" s="3" t="s">
        <v>475</v>
      </c>
      <c r="G438" s="11"/>
      <c r="H438" s="11"/>
    </row>
    <row r="439" spans="1:8" s="3" customFormat="1" ht="36" customHeight="1">
      <c r="A439" s="288" t="s">
        <v>476</v>
      </c>
      <c r="B439" s="288"/>
      <c r="C439" s="288"/>
      <c r="D439" s="288"/>
      <c r="E439" s="288"/>
      <c r="F439" s="288"/>
      <c r="G439" s="288"/>
      <c r="H439" s="288"/>
    </row>
    <row r="440" spans="1:8" s="3" customFormat="1" ht="33.75" customHeight="1">
      <c r="A440" s="288" t="s">
        <v>476</v>
      </c>
      <c r="B440" s="288"/>
      <c r="C440" s="288"/>
      <c r="D440" s="288"/>
      <c r="E440" s="288"/>
      <c r="F440" s="288"/>
      <c r="G440" s="288"/>
      <c r="H440" s="288"/>
    </row>
    <row r="441" spans="1:8" ht="20.25" customHeight="1">
      <c r="A441" t="s">
        <v>477</v>
      </c>
      <c r="G441" s="179"/>
      <c r="H441" s="179"/>
    </row>
    <row r="442" spans="1:8" s="3" customFormat="1" ht="18.75" customHeight="1">
      <c r="A442" s="19" t="s">
        <v>545</v>
      </c>
      <c r="G442" s="11"/>
      <c r="H442" s="11"/>
    </row>
    <row r="443" spans="1:8" ht="23.25" customHeight="1">
      <c r="A443" s="300" t="s">
        <v>945</v>
      </c>
      <c r="B443" s="300"/>
      <c r="C443" s="300"/>
      <c r="D443" s="300"/>
      <c r="E443" s="300"/>
      <c r="F443" s="300"/>
      <c r="G443" s="300"/>
      <c r="H443" s="300"/>
    </row>
    <row r="444" spans="1:8" ht="30.75" customHeight="1">
      <c r="A444" s="288" t="s">
        <v>897</v>
      </c>
      <c r="B444" s="288"/>
      <c r="C444" s="288"/>
      <c r="D444" s="288"/>
      <c r="E444" s="288"/>
      <c r="F444" s="288"/>
      <c r="G444" s="288"/>
      <c r="H444" s="288"/>
    </row>
    <row r="445" spans="1:8" ht="19.5" customHeight="1">
      <c r="A445" s="300" t="s">
        <v>898</v>
      </c>
      <c r="B445" s="300"/>
      <c r="C445" s="300"/>
      <c r="D445" s="300"/>
      <c r="E445" s="300"/>
      <c r="F445" s="300"/>
      <c r="G445" s="300"/>
      <c r="H445" s="300"/>
    </row>
    <row r="446" spans="1:8" ht="19.5" customHeight="1">
      <c r="A446" s="286" t="s">
        <v>899</v>
      </c>
      <c r="B446" s="286"/>
      <c r="C446" s="286"/>
      <c r="D446" s="286"/>
      <c r="E446" s="286"/>
      <c r="F446" s="286"/>
      <c r="G446" s="286"/>
      <c r="H446" s="286"/>
    </row>
    <row r="447" spans="1:8" ht="19.5" customHeight="1">
      <c r="A447" s="300" t="s">
        <v>900</v>
      </c>
      <c r="B447" s="300"/>
      <c r="C447" s="300"/>
      <c r="D447" s="300"/>
      <c r="E447" s="300"/>
      <c r="F447" s="300"/>
      <c r="G447" s="300"/>
      <c r="H447" s="300"/>
    </row>
    <row r="448" spans="1:8" ht="19.5" customHeight="1">
      <c r="A448" s="286" t="s">
        <v>901</v>
      </c>
      <c r="B448" s="286"/>
      <c r="C448" s="286"/>
      <c r="D448" s="286"/>
      <c r="E448" s="286"/>
      <c r="F448" s="286"/>
      <c r="G448" s="286"/>
      <c r="H448" s="286"/>
    </row>
    <row r="449" spans="1:8" ht="34.5" customHeight="1">
      <c r="A449" s="288" t="s">
        <v>546</v>
      </c>
      <c r="B449" s="288"/>
      <c r="C449" s="288"/>
      <c r="D449" s="288"/>
      <c r="E449" s="288"/>
      <c r="F449" s="288"/>
      <c r="G449" s="288"/>
      <c r="H449" s="288"/>
    </row>
    <row r="450" spans="1:8" ht="18.75" customHeight="1">
      <c r="F450" s="301" t="s">
        <v>966</v>
      </c>
      <c r="G450" s="301"/>
      <c r="H450" s="301"/>
    </row>
    <row r="451" spans="1:8" ht="18.75" customHeight="1">
      <c r="A451" s="297" t="s">
        <v>478</v>
      </c>
      <c r="B451" s="297"/>
      <c r="D451" t="s">
        <v>479</v>
      </c>
      <c r="F451" s="297" t="s">
        <v>480</v>
      </c>
      <c r="G451" s="297"/>
      <c r="H451" s="297"/>
    </row>
    <row r="452" spans="1:8" ht="16.5" customHeight="1">
      <c r="A452" s="301" t="s">
        <v>481</v>
      </c>
      <c r="B452" s="301"/>
      <c r="C452" s="74"/>
      <c r="D452" s="82" t="s">
        <v>481</v>
      </c>
    </row>
    <row r="456" spans="1:8" ht="18.75" customHeight="1">
      <c r="A456" s="297" t="s">
        <v>954</v>
      </c>
      <c r="B456" s="297"/>
      <c r="D456" t="s">
        <v>559</v>
      </c>
    </row>
  </sheetData>
  <mergeCells count="118">
    <mergeCell ref="A139:H139"/>
    <mergeCell ref="A140:H140"/>
    <mergeCell ref="G251:H251"/>
    <mergeCell ref="A277:B277"/>
    <mergeCell ref="A250:H250"/>
    <mergeCell ref="A264:F264"/>
    <mergeCell ref="G144:H144"/>
    <mergeCell ref="A269:B269"/>
    <mergeCell ref="A222:C222"/>
    <mergeCell ref="E251:F251"/>
    <mergeCell ref="A134:H134"/>
    <mergeCell ref="A135:H135"/>
    <mergeCell ref="A136:H136"/>
    <mergeCell ref="A137:H137"/>
    <mergeCell ref="A129:H129"/>
    <mergeCell ref="A130:H130"/>
    <mergeCell ref="A131:H131"/>
    <mergeCell ref="A132:H132"/>
    <mergeCell ref="A124:H124"/>
    <mergeCell ref="A125:H125"/>
    <mergeCell ref="A126:H126"/>
    <mergeCell ref="A127:H127"/>
    <mergeCell ref="A119:H119"/>
    <mergeCell ref="A120:H120"/>
    <mergeCell ref="A121:H121"/>
    <mergeCell ref="A123:H123"/>
    <mergeCell ref="A115:H115"/>
    <mergeCell ref="A116:H116"/>
    <mergeCell ref="A117:H117"/>
    <mergeCell ref="A118:H118"/>
    <mergeCell ref="A107:H107"/>
    <mergeCell ref="A110:H110"/>
    <mergeCell ref="A111:H111"/>
    <mergeCell ref="A112:H112"/>
    <mergeCell ref="A95:H95"/>
    <mergeCell ref="A97:H97"/>
    <mergeCell ref="A102:H102"/>
    <mergeCell ref="A103:H103"/>
    <mergeCell ref="A104:H104"/>
    <mergeCell ref="A105:H105"/>
    <mergeCell ref="A99:H99"/>
    <mergeCell ref="A100:H100"/>
    <mergeCell ref="A456:B456"/>
    <mergeCell ref="A80:H80"/>
    <mergeCell ref="A85:H85"/>
    <mergeCell ref="A86:H86"/>
    <mergeCell ref="A88:H88"/>
    <mergeCell ref="A63:H63"/>
    <mergeCell ref="A70:H70"/>
    <mergeCell ref="A175:B175"/>
    <mergeCell ref="A78:H78"/>
    <mergeCell ref="B89:E89"/>
    <mergeCell ref="A452:B452"/>
    <mergeCell ref="A451:B451"/>
    <mergeCell ref="A444:H444"/>
    <mergeCell ref="A443:H443"/>
    <mergeCell ref="A61:F61"/>
    <mergeCell ref="A62:H62"/>
    <mergeCell ref="B90:E90"/>
    <mergeCell ref="B91:E91"/>
    <mergeCell ref="B92:E92"/>
    <mergeCell ref="B93:E93"/>
    <mergeCell ref="F451:H451"/>
    <mergeCell ref="A402:B402"/>
    <mergeCell ref="A439:H439"/>
    <mergeCell ref="A426:B426"/>
    <mergeCell ref="A410:B410"/>
    <mergeCell ref="A419:B419"/>
    <mergeCell ref="A430:H430"/>
    <mergeCell ref="A449:H449"/>
    <mergeCell ref="A447:H447"/>
    <mergeCell ref="A448:H448"/>
    <mergeCell ref="A58:H58"/>
    <mergeCell ref="A59:H59"/>
    <mergeCell ref="A60:H60"/>
    <mergeCell ref="A307:B307"/>
    <mergeCell ref="A445:H445"/>
    <mergeCell ref="F450:H450"/>
    <mergeCell ref="A388:B388"/>
    <mergeCell ref="A406:B406"/>
    <mergeCell ref="A363:F363"/>
    <mergeCell ref="B94:E94"/>
    <mergeCell ref="A48:G48"/>
    <mergeCell ref="A49:G49"/>
    <mergeCell ref="A54:H54"/>
    <mergeCell ref="A55:H55"/>
    <mergeCell ref="A56:H56"/>
    <mergeCell ref="A57:H57"/>
    <mergeCell ref="E2:H2"/>
    <mergeCell ref="E3:H3"/>
    <mergeCell ref="E46:H46"/>
    <mergeCell ref="F45:G45"/>
    <mergeCell ref="F1:G1"/>
    <mergeCell ref="A330:B330"/>
    <mergeCell ref="A153:B153"/>
    <mergeCell ref="A159:B159"/>
    <mergeCell ref="A149:B149"/>
    <mergeCell ref="A17:G17"/>
    <mergeCell ref="A18:G18"/>
    <mergeCell ref="A19:G19"/>
    <mergeCell ref="A53:H53"/>
    <mergeCell ref="A317:C317"/>
    <mergeCell ref="A308:B308"/>
    <mergeCell ref="A171:B171"/>
    <mergeCell ref="A293:B293"/>
    <mergeCell ref="A177:C177"/>
    <mergeCell ref="A200:C200"/>
    <mergeCell ref="A164:C164"/>
    <mergeCell ref="A259:H259"/>
    <mergeCell ref="A298:B298"/>
    <mergeCell ref="A305:B305"/>
    <mergeCell ref="A414:B414"/>
    <mergeCell ref="A394:B394"/>
    <mergeCell ref="A446:H446"/>
    <mergeCell ref="A265:B265"/>
    <mergeCell ref="A440:H440"/>
    <mergeCell ref="A288:B288"/>
    <mergeCell ref="G381:H381"/>
  </mergeCells>
  <phoneticPr fontId="5" type="noConversion"/>
  <pageMargins left="0.25" right="0" top="0.25" bottom="0.25" header="0" footer="0"/>
  <pageSetup paperSize="9"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130" bestFit="1" customWidth="1"/>
    <col min="2" max="2" width="39.42578125" style="130" customWidth="1"/>
    <col min="3" max="4" width="15.140625" style="130" customWidth="1"/>
    <col min="5" max="6" width="15.5703125" style="130" customWidth="1"/>
    <col min="7" max="8" width="15.140625" style="130" customWidth="1"/>
    <col min="9" max="16384" width="9.140625" style="130"/>
  </cols>
  <sheetData>
    <row r="1" spans="1:8" ht="19.5" customHeight="1">
      <c r="A1" s="311" t="s">
        <v>480</v>
      </c>
      <c r="B1" s="311"/>
      <c r="C1" s="311"/>
      <c r="D1" s="311"/>
      <c r="E1" s="311"/>
      <c r="F1" s="311"/>
      <c r="G1" s="311"/>
      <c r="H1" s="311"/>
    </row>
    <row r="2" spans="1:8" ht="24.75" customHeight="1">
      <c r="A2" s="312" t="s">
        <v>619</v>
      </c>
      <c r="B2" s="312"/>
      <c r="C2" s="312"/>
      <c r="D2" s="312"/>
      <c r="E2" s="312"/>
      <c r="F2" s="312"/>
      <c r="G2" s="312"/>
      <c r="H2" s="312"/>
    </row>
    <row r="3" spans="1:8" ht="19.5" customHeight="1">
      <c r="C3" s="313" t="s">
        <v>620</v>
      </c>
      <c r="D3" s="313"/>
      <c r="E3" s="313"/>
      <c r="G3" s="131" t="s">
        <v>621</v>
      </c>
    </row>
    <row r="4" spans="1:8" ht="19.5" customHeight="1">
      <c r="A4" s="314" t="s">
        <v>622</v>
      </c>
      <c r="B4" s="315" t="s">
        <v>623</v>
      </c>
      <c r="C4" s="315" t="s">
        <v>624</v>
      </c>
      <c r="D4" s="315"/>
      <c r="E4" s="315" t="s">
        <v>625</v>
      </c>
      <c r="F4" s="315"/>
      <c r="G4" s="315" t="s">
        <v>626</v>
      </c>
      <c r="H4" s="315"/>
    </row>
    <row r="5" spans="1:8" ht="19.5" customHeight="1">
      <c r="A5" s="315"/>
      <c r="B5" s="315"/>
      <c r="C5" s="132" t="s">
        <v>627</v>
      </c>
      <c r="D5" s="132" t="s">
        <v>628</v>
      </c>
      <c r="E5" s="132" t="s">
        <v>627</v>
      </c>
      <c r="F5" s="132" t="s">
        <v>628</v>
      </c>
      <c r="G5" s="132" t="s">
        <v>627</v>
      </c>
      <c r="H5" s="132" t="s">
        <v>628</v>
      </c>
    </row>
    <row r="6" spans="1:8" s="135" customFormat="1" ht="19.5" customHeight="1">
      <c r="A6" s="133">
        <v>111</v>
      </c>
      <c r="B6" s="133" t="s">
        <v>629</v>
      </c>
      <c r="C6" s="134">
        <v>2156312603</v>
      </c>
      <c r="D6" s="134">
        <v>0</v>
      </c>
      <c r="E6" s="134">
        <v>265619352143</v>
      </c>
      <c r="F6" s="134">
        <v>264501223970</v>
      </c>
      <c r="G6" s="134">
        <v>3274440776</v>
      </c>
      <c r="H6" s="134">
        <v>0</v>
      </c>
    </row>
    <row r="7" spans="1:8" ht="19.5" customHeight="1">
      <c r="A7" s="136">
        <v>1111</v>
      </c>
      <c r="B7" s="136" t="s">
        <v>630</v>
      </c>
      <c r="C7" s="137">
        <v>2156312603</v>
      </c>
      <c r="D7" s="137">
        <v>0</v>
      </c>
      <c r="E7" s="137">
        <v>265619352143</v>
      </c>
      <c r="F7" s="137">
        <v>264501223970</v>
      </c>
      <c r="G7" s="137">
        <v>3274440776</v>
      </c>
      <c r="H7" s="137">
        <v>0</v>
      </c>
    </row>
    <row r="8" spans="1:8" ht="19.5" customHeight="1">
      <c r="A8" s="136">
        <v>11111</v>
      </c>
      <c r="B8" s="136" t="s">
        <v>631</v>
      </c>
      <c r="C8" s="137">
        <v>1599259022</v>
      </c>
      <c r="D8" s="137">
        <v>0</v>
      </c>
      <c r="E8" s="137">
        <v>218634888643</v>
      </c>
      <c r="F8" s="137">
        <v>218611085181</v>
      </c>
      <c r="G8" s="137">
        <v>1623062484</v>
      </c>
      <c r="H8" s="137">
        <v>0</v>
      </c>
    </row>
    <row r="9" spans="1:8" ht="19.5" customHeight="1">
      <c r="A9" s="136">
        <v>11112</v>
      </c>
      <c r="B9" s="136" t="s">
        <v>632</v>
      </c>
      <c r="C9" s="137">
        <v>377160533</v>
      </c>
      <c r="D9" s="137">
        <v>0</v>
      </c>
      <c r="E9" s="137">
        <v>4291232000</v>
      </c>
      <c r="F9" s="137">
        <v>3668546189</v>
      </c>
      <c r="G9" s="137">
        <v>999846344</v>
      </c>
      <c r="H9" s="137">
        <v>0</v>
      </c>
    </row>
    <row r="10" spans="1:8" ht="19.5" customHeight="1">
      <c r="A10" s="136">
        <v>11113</v>
      </c>
      <c r="B10" s="136" t="s">
        <v>633</v>
      </c>
      <c r="C10" s="137">
        <v>157710132</v>
      </c>
      <c r="D10" s="137">
        <v>0</v>
      </c>
      <c r="E10" s="137">
        <v>38786512000</v>
      </c>
      <c r="F10" s="137">
        <v>38461839290</v>
      </c>
      <c r="G10" s="137">
        <v>482382842</v>
      </c>
      <c r="H10" s="137">
        <v>0</v>
      </c>
    </row>
    <row r="11" spans="1:8" ht="19.5" customHeight="1">
      <c r="A11" s="136">
        <v>11114</v>
      </c>
      <c r="B11" s="136" t="s">
        <v>634</v>
      </c>
      <c r="C11" s="137">
        <v>22182916</v>
      </c>
      <c r="D11" s="137">
        <v>0</v>
      </c>
      <c r="E11" s="137">
        <v>3906719500</v>
      </c>
      <c r="F11" s="137">
        <v>3759753310</v>
      </c>
      <c r="G11" s="137">
        <v>169149106</v>
      </c>
      <c r="H11" s="137">
        <v>0</v>
      </c>
    </row>
    <row r="12" spans="1:8" s="135" customFormat="1" ht="19.5" customHeight="1">
      <c r="A12" s="138">
        <v>112</v>
      </c>
      <c r="B12" s="138" t="s">
        <v>635</v>
      </c>
      <c r="C12" s="139">
        <v>2984178109</v>
      </c>
      <c r="D12" s="139">
        <v>0</v>
      </c>
      <c r="E12" s="139">
        <v>183829976189</v>
      </c>
      <c r="F12" s="139">
        <v>185125592100</v>
      </c>
      <c r="G12" s="139">
        <v>1688562198</v>
      </c>
      <c r="H12" s="139">
        <v>0</v>
      </c>
    </row>
    <row r="13" spans="1:8" ht="19.5" customHeight="1">
      <c r="A13" s="136">
        <v>1121</v>
      </c>
      <c r="B13" s="136" t="s">
        <v>636</v>
      </c>
      <c r="C13" s="137">
        <v>2983166644</v>
      </c>
      <c r="D13" s="137">
        <v>0</v>
      </c>
      <c r="E13" s="137">
        <v>183829907306</v>
      </c>
      <c r="F13" s="137">
        <v>185125477546</v>
      </c>
      <c r="G13" s="137">
        <v>1687596404</v>
      </c>
      <c r="H13" s="137">
        <v>0</v>
      </c>
    </row>
    <row r="14" spans="1:8" ht="19.5" customHeight="1">
      <c r="A14" s="136">
        <v>11211</v>
      </c>
      <c r="B14" s="136" t="s">
        <v>636</v>
      </c>
      <c r="C14" s="137">
        <v>2983166644</v>
      </c>
      <c r="D14" s="137">
        <v>0</v>
      </c>
      <c r="E14" s="137">
        <v>183829907306</v>
      </c>
      <c r="F14" s="137">
        <v>185125477546</v>
      </c>
      <c r="G14" s="137">
        <v>1687596404</v>
      </c>
      <c r="H14" s="137">
        <v>0</v>
      </c>
    </row>
    <row r="15" spans="1:8" ht="19.5" customHeight="1">
      <c r="A15" s="136">
        <v>112111</v>
      </c>
      <c r="B15" s="136" t="s">
        <v>637</v>
      </c>
      <c r="C15" s="137">
        <v>1120888</v>
      </c>
      <c r="D15" s="137">
        <v>0</v>
      </c>
      <c r="E15" s="137">
        <v>130035422</v>
      </c>
      <c r="F15" s="137">
        <v>119815400</v>
      </c>
      <c r="G15" s="137">
        <v>11340910</v>
      </c>
      <c r="H15" s="137">
        <v>0</v>
      </c>
    </row>
    <row r="16" spans="1:8" ht="19.5" customHeight="1">
      <c r="A16" s="136">
        <v>112112</v>
      </c>
      <c r="B16" s="136" t="s">
        <v>638</v>
      </c>
      <c r="C16" s="137">
        <v>2860730305</v>
      </c>
      <c r="D16" s="137">
        <v>0</v>
      </c>
      <c r="E16" s="137">
        <v>153015987054</v>
      </c>
      <c r="F16" s="137">
        <v>154246857715</v>
      </c>
      <c r="G16" s="137">
        <v>1629859644</v>
      </c>
      <c r="H16" s="137">
        <v>0</v>
      </c>
    </row>
    <row r="17" spans="1:8" ht="19.5" customHeight="1">
      <c r="A17" s="136">
        <v>112113</v>
      </c>
      <c r="B17" s="136" t="s">
        <v>639</v>
      </c>
      <c r="C17" s="137">
        <v>46849203</v>
      </c>
      <c r="D17" s="137">
        <v>0</v>
      </c>
      <c r="E17" s="137">
        <v>27730540348</v>
      </c>
      <c r="F17" s="137">
        <v>27771970481</v>
      </c>
      <c r="G17" s="137">
        <v>5419070</v>
      </c>
      <c r="H17" s="137">
        <v>0</v>
      </c>
    </row>
    <row r="18" spans="1:8" ht="19.5" customHeight="1">
      <c r="A18" s="136">
        <v>112115</v>
      </c>
      <c r="B18" s="136" t="s">
        <v>640</v>
      </c>
      <c r="C18" s="137">
        <v>1343380</v>
      </c>
      <c r="D18" s="137">
        <v>0</v>
      </c>
      <c r="E18" s="137">
        <v>41435</v>
      </c>
      <c r="F18" s="137">
        <v>0</v>
      </c>
      <c r="G18" s="137">
        <v>1384815</v>
      </c>
      <c r="H18" s="137">
        <v>0</v>
      </c>
    </row>
    <row r="19" spans="1:8" ht="19.5" customHeight="1">
      <c r="A19" s="136">
        <v>112116</v>
      </c>
      <c r="B19" s="136" t="s">
        <v>641</v>
      </c>
      <c r="C19" s="137">
        <v>20767326</v>
      </c>
      <c r="D19" s="137">
        <v>0</v>
      </c>
      <c r="E19" s="137">
        <v>203462</v>
      </c>
      <c r="F19" s="137">
        <v>17539500</v>
      </c>
      <c r="G19" s="137">
        <v>3431288</v>
      </c>
      <c r="H19" s="137">
        <v>0</v>
      </c>
    </row>
    <row r="20" spans="1:8" ht="19.5" customHeight="1">
      <c r="A20" s="136">
        <v>112118</v>
      </c>
      <c r="B20" s="136" t="s">
        <v>642</v>
      </c>
      <c r="C20" s="137">
        <v>52355542</v>
      </c>
      <c r="D20" s="137">
        <v>0</v>
      </c>
      <c r="E20" s="137">
        <v>2952999585</v>
      </c>
      <c r="F20" s="137">
        <v>2969294450</v>
      </c>
      <c r="G20" s="137">
        <v>36060677</v>
      </c>
      <c r="H20" s="137">
        <v>0</v>
      </c>
    </row>
    <row r="21" spans="1:8" ht="19.5" customHeight="1">
      <c r="A21" s="136">
        <v>112119</v>
      </c>
      <c r="B21" s="136" t="s">
        <v>643</v>
      </c>
      <c r="C21" s="137">
        <v>0</v>
      </c>
      <c r="D21" s="137">
        <v>0</v>
      </c>
      <c r="E21" s="137">
        <v>100000</v>
      </c>
      <c r="F21" s="137">
        <v>0</v>
      </c>
      <c r="G21" s="137">
        <v>100000</v>
      </c>
      <c r="H21" s="137">
        <v>0</v>
      </c>
    </row>
    <row r="22" spans="1:8" ht="19.5" customHeight="1">
      <c r="A22" s="136">
        <v>1122</v>
      </c>
      <c r="B22" s="136" t="s">
        <v>644</v>
      </c>
      <c r="C22" s="137">
        <v>1011465</v>
      </c>
      <c r="D22" s="137">
        <v>0</v>
      </c>
      <c r="E22" s="137">
        <v>68883</v>
      </c>
      <c r="F22" s="137">
        <v>114554</v>
      </c>
      <c r="G22" s="137">
        <v>965794</v>
      </c>
      <c r="H22" s="137">
        <v>0</v>
      </c>
    </row>
    <row r="23" spans="1:8" ht="19.5" customHeight="1">
      <c r="A23" s="136">
        <v>11221</v>
      </c>
      <c r="B23" s="136" t="s">
        <v>645</v>
      </c>
      <c r="C23" s="137">
        <v>1011465</v>
      </c>
      <c r="D23" s="137">
        <v>0</v>
      </c>
      <c r="E23" s="137">
        <v>68883</v>
      </c>
      <c r="F23" s="137">
        <v>114554</v>
      </c>
      <c r="G23" s="137">
        <v>965794</v>
      </c>
      <c r="H23" s="137">
        <v>0</v>
      </c>
    </row>
    <row r="24" spans="1:8" s="135" customFormat="1" ht="19.5" customHeight="1">
      <c r="A24" s="138">
        <v>128</v>
      </c>
      <c r="B24" s="138" t="s">
        <v>646</v>
      </c>
      <c r="C24" s="139">
        <v>12741891000</v>
      </c>
      <c r="D24" s="139">
        <v>0</v>
      </c>
      <c r="E24" s="139">
        <v>9925020039</v>
      </c>
      <c r="F24" s="139">
        <v>12741891000</v>
      </c>
      <c r="G24" s="139">
        <v>9925020039</v>
      </c>
      <c r="H24" s="139">
        <v>0</v>
      </c>
    </row>
    <row r="25" spans="1:8" ht="19.5" customHeight="1">
      <c r="A25" s="136">
        <v>1288</v>
      </c>
      <c r="B25" s="136" t="s">
        <v>646</v>
      </c>
      <c r="C25" s="137">
        <v>12741891000</v>
      </c>
      <c r="D25" s="137">
        <v>0</v>
      </c>
      <c r="E25" s="137">
        <v>9925020039</v>
      </c>
      <c r="F25" s="137">
        <v>12741891000</v>
      </c>
      <c r="G25" s="137">
        <v>9925020039</v>
      </c>
      <c r="H25" s="137">
        <v>0</v>
      </c>
    </row>
    <row r="26" spans="1:8" ht="19.5" customHeight="1">
      <c r="A26" s="136">
        <v>12881</v>
      </c>
      <c r="B26" s="136" t="s">
        <v>647</v>
      </c>
      <c r="C26" s="137">
        <v>12741891000</v>
      </c>
      <c r="D26" s="137">
        <v>0</v>
      </c>
      <c r="E26" s="137">
        <v>9925020039</v>
      </c>
      <c r="F26" s="137">
        <v>12741891000</v>
      </c>
      <c r="G26" s="137">
        <v>9925020039</v>
      </c>
      <c r="H26" s="137">
        <v>0</v>
      </c>
    </row>
    <row r="27" spans="1:8" s="135" customFormat="1" ht="19.5" customHeight="1">
      <c r="A27" s="138">
        <v>131</v>
      </c>
      <c r="B27" s="138" t="s">
        <v>648</v>
      </c>
      <c r="C27" s="139">
        <v>717143028</v>
      </c>
      <c r="D27" s="139">
        <v>17158400</v>
      </c>
      <c r="E27" s="139">
        <v>13408898507</v>
      </c>
      <c r="F27" s="139">
        <v>13749180054</v>
      </c>
      <c r="G27" s="139">
        <v>464303081</v>
      </c>
      <c r="H27" s="139">
        <v>104600000</v>
      </c>
    </row>
    <row r="28" spans="1:8" ht="19.5" customHeight="1">
      <c r="A28" s="136">
        <v>1311</v>
      </c>
      <c r="B28" s="136" t="s">
        <v>649</v>
      </c>
      <c r="C28" s="137">
        <v>717143028</v>
      </c>
      <c r="D28" s="137">
        <v>17158400</v>
      </c>
      <c r="E28" s="137">
        <v>12918400507</v>
      </c>
      <c r="F28" s="137">
        <v>13258682054</v>
      </c>
      <c r="G28" s="137">
        <v>464303081</v>
      </c>
      <c r="H28" s="137">
        <v>104600000</v>
      </c>
    </row>
    <row r="29" spans="1:8" ht="19.5" customHeight="1">
      <c r="A29" s="136">
        <v>1312</v>
      </c>
      <c r="B29" s="136" t="s">
        <v>650</v>
      </c>
      <c r="C29" s="137">
        <v>0</v>
      </c>
      <c r="D29" s="137">
        <v>0</v>
      </c>
      <c r="E29" s="137">
        <v>439098000</v>
      </c>
      <c r="F29" s="137">
        <v>439098000</v>
      </c>
      <c r="G29" s="137">
        <v>0</v>
      </c>
      <c r="H29" s="137">
        <v>0</v>
      </c>
    </row>
    <row r="30" spans="1:8" ht="19.5" customHeight="1">
      <c r="A30" s="136">
        <v>1313</v>
      </c>
      <c r="B30" s="136" t="s">
        <v>651</v>
      </c>
      <c r="C30" s="137">
        <v>0</v>
      </c>
      <c r="D30" s="137">
        <v>0</v>
      </c>
      <c r="E30" s="137">
        <v>51400000</v>
      </c>
      <c r="F30" s="137">
        <v>51400000</v>
      </c>
      <c r="G30" s="137">
        <v>0</v>
      </c>
      <c r="H30" s="137">
        <v>0</v>
      </c>
    </row>
    <row r="31" spans="1:8" s="135" customFormat="1" ht="19.5" customHeight="1">
      <c r="A31" s="138">
        <v>133</v>
      </c>
      <c r="B31" s="138" t="s">
        <v>652</v>
      </c>
      <c r="C31" s="139">
        <v>0</v>
      </c>
      <c r="D31" s="139">
        <v>0</v>
      </c>
      <c r="E31" s="139">
        <v>13160643206</v>
      </c>
      <c r="F31" s="139">
        <v>13113018947</v>
      </c>
      <c r="G31" s="139">
        <v>47624259</v>
      </c>
      <c r="H31" s="139">
        <v>0</v>
      </c>
    </row>
    <row r="32" spans="1:8" ht="19.5" customHeight="1">
      <c r="A32" s="136">
        <v>1331</v>
      </c>
      <c r="B32" s="136" t="s">
        <v>653</v>
      </c>
      <c r="C32" s="137">
        <v>0</v>
      </c>
      <c r="D32" s="137">
        <v>0</v>
      </c>
      <c r="E32" s="137">
        <v>13160643206</v>
      </c>
      <c r="F32" s="137">
        <v>13113018947</v>
      </c>
      <c r="G32" s="137">
        <v>47624259</v>
      </c>
      <c r="H32" s="137">
        <v>0</v>
      </c>
    </row>
    <row r="33" spans="1:8" ht="19.5" customHeight="1">
      <c r="A33" s="136">
        <v>13311</v>
      </c>
      <c r="B33" s="136" t="s">
        <v>654</v>
      </c>
      <c r="C33" s="137">
        <v>0</v>
      </c>
      <c r="D33" s="137">
        <v>0</v>
      </c>
      <c r="E33" s="137">
        <v>12880742243</v>
      </c>
      <c r="F33" s="137">
        <v>12833117984</v>
      </c>
      <c r="G33" s="137">
        <v>47624259</v>
      </c>
      <c r="H33" s="137">
        <v>0</v>
      </c>
    </row>
    <row r="34" spans="1:8" ht="19.5" customHeight="1">
      <c r="A34" s="136">
        <v>13312</v>
      </c>
      <c r="B34" s="136" t="s">
        <v>655</v>
      </c>
      <c r="C34" s="137">
        <v>0</v>
      </c>
      <c r="D34" s="137">
        <v>0</v>
      </c>
      <c r="E34" s="137">
        <v>108750112</v>
      </c>
      <c r="F34" s="137">
        <v>108750112</v>
      </c>
      <c r="G34" s="137">
        <v>0</v>
      </c>
      <c r="H34" s="137">
        <v>0</v>
      </c>
    </row>
    <row r="35" spans="1:8" ht="19.5" customHeight="1">
      <c r="A35" s="136">
        <v>13314</v>
      </c>
      <c r="B35" s="136" t="s">
        <v>656</v>
      </c>
      <c r="C35" s="137">
        <v>0</v>
      </c>
      <c r="D35" s="137">
        <v>0</v>
      </c>
      <c r="E35" s="137">
        <v>171150851</v>
      </c>
      <c r="F35" s="137">
        <v>171150851</v>
      </c>
      <c r="G35" s="137">
        <v>0</v>
      </c>
      <c r="H35" s="137">
        <v>0</v>
      </c>
    </row>
    <row r="36" spans="1:8" s="135" customFormat="1" ht="19.5" customHeight="1">
      <c r="A36" s="138">
        <v>138</v>
      </c>
      <c r="B36" s="138" t="s">
        <v>657</v>
      </c>
      <c r="C36" s="139">
        <v>973138373</v>
      </c>
      <c r="D36" s="139">
        <v>0</v>
      </c>
      <c r="E36" s="139">
        <v>20751590931</v>
      </c>
      <c r="F36" s="139">
        <v>18676595104</v>
      </c>
      <c r="G36" s="139">
        <v>3048134200</v>
      </c>
      <c r="H36" s="139">
        <v>0</v>
      </c>
    </row>
    <row r="37" spans="1:8" ht="19.5" customHeight="1">
      <c r="A37" s="136">
        <v>1381</v>
      </c>
      <c r="B37" s="136" t="s">
        <v>658</v>
      </c>
      <c r="C37" s="137">
        <v>973138373</v>
      </c>
      <c r="D37" s="137">
        <v>0</v>
      </c>
      <c r="E37" s="137">
        <v>15751590931</v>
      </c>
      <c r="F37" s="137">
        <v>13676595104</v>
      </c>
      <c r="G37" s="137">
        <v>3048134200</v>
      </c>
      <c r="H37" s="137">
        <v>0</v>
      </c>
    </row>
    <row r="38" spans="1:8" ht="19.5" customHeight="1">
      <c r="A38" s="136">
        <v>1383</v>
      </c>
      <c r="B38" s="136" t="s">
        <v>659</v>
      </c>
      <c r="C38" s="137">
        <v>0</v>
      </c>
      <c r="D38" s="137">
        <v>0</v>
      </c>
      <c r="E38" s="137">
        <v>5000000000</v>
      </c>
      <c r="F38" s="137">
        <v>5000000000</v>
      </c>
      <c r="G38" s="137">
        <v>0</v>
      </c>
      <c r="H38" s="137">
        <v>0</v>
      </c>
    </row>
    <row r="39" spans="1:8" s="135" customFormat="1" ht="19.5" customHeight="1">
      <c r="A39" s="138">
        <v>141</v>
      </c>
      <c r="B39" s="138" t="s">
        <v>660</v>
      </c>
      <c r="C39" s="139">
        <v>0</v>
      </c>
      <c r="D39" s="139">
        <v>0</v>
      </c>
      <c r="E39" s="139">
        <v>3000000000</v>
      </c>
      <c r="F39" s="139">
        <v>3000000000</v>
      </c>
      <c r="G39" s="139">
        <v>0</v>
      </c>
      <c r="H39" s="139">
        <v>0</v>
      </c>
    </row>
    <row r="40" spans="1:8" ht="19.5" customHeight="1">
      <c r="A40" s="136">
        <v>1411</v>
      </c>
      <c r="B40" s="136" t="s">
        <v>661</v>
      </c>
      <c r="C40" s="137">
        <v>0</v>
      </c>
      <c r="D40" s="137">
        <v>0</v>
      </c>
      <c r="E40" s="137">
        <v>3000000000</v>
      </c>
      <c r="F40" s="137">
        <v>3000000000</v>
      </c>
      <c r="G40" s="137">
        <v>0</v>
      </c>
      <c r="H40" s="137">
        <v>0</v>
      </c>
    </row>
    <row r="41" spans="1:8" s="135" customFormat="1" ht="19.5" customHeight="1">
      <c r="A41" s="138">
        <v>142</v>
      </c>
      <c r="B41" s="138" t="s">
        <v>662</v>
      </c>
      <c r="C41" s="139">
        <v>1496250593</v>
      </c>
      <c r="D41" s="139">
        <v>0</v>
      </c>
      <c r="E41" s="139">
        <v>2653534348</v>
      </c>
      <c r="F41" s="139">
        <v>2744829834</v>
      </c>
      <c r="G41" s="139">
        <v>1404955107</v>
      </c>
      <c r="H41" s="139">
        <v>0</v>
      </c>
    </row>
    <row r="42" spans="1:8" ht="19.5" customHeight="1">
      <c r="A42" s="136">
        <v>1421</v>
      </c>
      <c r="B42" s="136" t="s">
        <v>663</v>
      </c>
      <c r="C42" s="137">
        <v>1069958722</v>
      </c>
      <c r="D42" s="137">
        <v>0</v>
      </c>
      <c r="E42" s="137">
        <v>2042657578</v>
      </c>
      <c r="F42" s="137">
        <v>2223263121</v>
      </c>
      <c r="G42" s="137">
        <v>889353179</v>
      </c>
      <c r="H42" s="137"/>
    </row>
    <row r="43" spans="1:8" ht="19.5" customHeight="1">
      <c r="A43" s="136">
        <v>1422</v>
      </c>
      <c r="B43" s="136" t="s">
        <v>664</v>
      </c>
      <c r="C43" s="137">
        <v>21886639</v>
      </c>
      <c r="D43" s="137">
        <v>0</v>
      </c>
      <c r="E43" s="137">
        <v>31720000</v>
      </c>
      <c r="F43" s="137">
        <v>39148655</v>
      </c>
      <c r="G43" s="137">
        <v>14457984</v>
      </c>
      <c r="H43" s="137">
        <v>0</v>
      </c>
    </row>
    <row r="44" spans="1:8" ht="19.5" customHeight="1">
      <c r="A44" s="136">
        <v>1423</v>
      </c>
      <c r="B44" s="136" t="s">
        <v>665</v>
      </c>
      <c r="C44" s="137">
        <v>397618564</v>
      </c>
      <c r="D44" s="137">
        <v>0</v>
      </c>
      <c r="E44" s="137">
        <v>391281315</v>
      </c>
      <c r="F44" s="137">
        <v>415100321</v>
      </c>
      <c r="G44" s="137">
        <v>373799558</v>
      </c>
      <c r="H44" s="137">
        <v>0</v>
      </c>
    </row>
    <row r="45" spans="1:8" ht="19.5" customHeight="1">
      <c r="A45" s="136">
        <v>1424</v>
      </c>
      <c r="B45" s="136" t="s">
        <v>666</v>
      </c>
      <c r="C45" s="137">
        <v>6786668</v>
      </c>
      <c r="D45" s="137">
        <v>0</v>
      </c>
      <c r="E45" s="137">
        <v>187875455</v>
      </c>
      <c r="F45" s="137">
        <v>67317737</v>
      </c>
      <c r="G45" s="137">
        <v>127344386</v>
      </c>
      <c r="H45" s="137">
        <v>0</v>
      </c>
    </row>
    <row r="46" spans="1:8" s="135" customFormat="1" ht="19.5" customHeight="1">
      <c r="A46" s="138">
        <v>152</v>
      </c>
      <c r="B46" s="138" t="s">
        <v>667</v>
      </c>
      <c r="C46" s="139">
        <v>4204374873</v>
      </c>
      <c r="D46" s="139">
        <v>0</v>
      </c>
      <c r="E46" s="139">
        <v>71083965921</v>
      </c>
      <c r="F46" s="139">
        <v>70029690963</v>
      </c>
      <c r="G46" s="139">
        <v>5258649831</v>
      </c>
      <c r="H46" s="139">
        <v>0</v>
      </c>
    </row>
    <row r="47" spans="1:8" ht="19.5" customHeight="1">
      <c r="A47" s="136">
        <v>1521</v>
      </c>
      <c r="B47" s="136" t="s">
        <v>668</v>
      </c>
      <c r="C47" s="137">
        <v>1510958672</v>
      </c>
      <c r="D47" s="137">
        <v>0</v>
      </c>
      <c r="E47" s="137">
        <v>59166903688</v>
      </c>
      <c r="F47" s="137">
        <v>58641995788</v>
      </c>
      <c r="G47" s="137">
        <v>2035866572</v>
      </c>
      <c r="H47" s="137">
        <v>0</v>
      </c>
    </row>
    <row r="48" spans="1:8" ht="19.5" customHeight="1">
      <c r="A48" s="136">
        <v>15211</v>
      </c>
      <c r="B48" s="136" t="s">
        <v>669</v>
      </c>
      <c r="C48" s="137">
        <v>1460694732</v>
      </c>
      <c r="D48" s="137">
        <v>0</v>
      </c>
      <c r="E48" s="137">
        <v>41083475300</v>
      </c>
      <c r="F48" s="137">
        <v>40525639676</v>
      </c>
      <c r="G48" s="137">
        <v>2018530356</v>
      </c>
      <c r="H48" s="137">
        <v>0</v>
      </c>
    </row>
    <row r="49" spans="1:8" ht="19.5" customHeight="1">
      <c r="A49" s="136">
        <v>15213</v>
      </c>
      <c r="B49" s="136" t="s">
        <v>670</v>
      </c>
      <c r="C49" s="137">
        <v>50263940</v>
      </c>
      <c r="D49" s="137">
        <v>0</v>
      </c>
      <c r="E49" s="137">
        <v>16381818214</v>
      </c>
      <c r="F49" s="137">
        <v>16430259283</v>
      </c>
      <c r="G49" s="137">
        <v>1822871</v>
      </c>
      <c r="H49" s="137">
        <v>0</v>
      </c>
    </row>
    <row r="50" spans="1:8" ht="19.5" customHeight="1">
      <c r="A50" s="136">
        <v>15214</v>
      </c>
      <c r="B50" s="136" t="s">
        <v>671</v>
      </c>
      <c r="C50" s="137">
        <v>0</v>
      </c>
      <c r="D50" s="137">
        <v>0</v>
      </c>
      <c r="E50" s="137">
        <v>1701610174</v>
      </c>
      <c r="F50" s="137">
        <v>1686096829</v>
      </c>
      <c r="G50" s="137">
        <v>15513345</v>
      </c>
      <c r="H50" s="137">
        <v>0</v>
      </c>
    </row>
    <row r="51" spans="1:8" ht="19.5" customHeight="1">
      <c r="A51" s="136">
        <v>1522</v>
      </c>
      <c r="B51" s="136" t="s">
        <v>672</v>
      </c>
      <c r="C51" s="137">
        <v>2693416201</v>
      </c>
      <c r="D51" s="137">
        <v>0</v>
      </c>
      <c r="E51" s="137">
        <v>11917062233</v>
      </c>
      <c r="F51" s="137">
        <v>11387695175</v>
      </c>
      <c r="G51" s="137">
        <v>3222783259</v>
      </c>
      <c r="H51" s="137">
        <v>0</v>
      </c>
    </row>
    <row r="52" spans="1:8" ht="19.5" customHeight="1">
      <c r="A52" s="136">
        <v>15221</v>
      </c>
      <c r="B52" s="136" t="s">
        <v>673</v>
      </c>
      <c r="C52" s="137">
        <v>2631162028</v>
      </c>
      <c r="D52" s="137">
        <v>0</v>
      </c>
      <c r="E52" s="137">
        <v>11842523962</v>
      </c>
      <c r="F52" s="137">
        <v>11251046819</v>
      </c>
      <c r="G52" s="137">
        <v>3222639171</v>
      </c>
      <c r="H52" s="137">
        <v>0</v>
      </c>
    </row>
    <row r="53" spans="1:8" ht="19.5" customHeight="1">
      <c r="A53" s="136">
        <v>15223</v>
      </c>
      <c r="B53" s="136" t="s">
        <v>674</v>
      </c>
      <c r="C53" s="137">
        <v>62254173</v>
      </c>
      <c r="D53" s="137">
        <v>0</v>
      </c>
      <c r="E53" s="137">
        <v>0</v>
      </c>
      <c r="F53" s="137">
        <v>62110085</v>
      </c>
      <c r="G53" s="137">
        <v>144088</v>
      </c>
      <c r="H53" s="137">
        <v>0</v>
      </c>
    </row>
    <row r="54" spans="1:8" ht="19.5" customHeight="1">
      <c r="A54" s="136">
        <v>15224</v>
      </c>
      <c r="B54" s="136" t="s">
        <v>675</v>
      </c>
      <c r="C54" s="137">
        <v>0</v>
      </c>
      <c r="D54" s="137">
        <v>0</v>
      </c>
      <c r="E54" s="137">
        <v>74538271</v>
      </c>
      <c r="F54" s="137">
        <v>74538271</v>
      </c>
      <c r="G54" s="137">
        <v>0</v>
      </c>
      <c r="H54" s="137">
        <v>0</v>
      </c>
    </row>
    <row r="55" spans="1:8" s="135" customFormat="1" ht="19.5" customHeight="1">
      <c r="A55" s="138">
        <v>153</v>
      </c>
      <c r="B55" s="138" t="s">
        <v>676</v>
      </c>
      <c r="C55" s="139">
        <v>0</v>
      </c>
      <c r="D55" s="139">
        <v>0</v>
      </c>
      <c r="E55" s="139">
        <v>85539135</v>
      </c>
      <c r="F55" s="139">
        <v>85539135</v>
      </c>
      <c r="G55" s="139">
        <v>0</v>
      </c>
      <c r="H55" s="139">
        <v>0</v>
      </c>
    </row>
    <row r="56" spans="1:8" ht="19.5" customHeight="1">
      <c r="A56" s="136">
        <v>1531</v>
      </c>
      <c r="B56" s="136" t="s">
        <v>677</v>
      </c>
      <c r="C56" s="137">
        <v>0</v>
      </c>
      <c r="D56" s="137">
        <v>0</v>
      </c>
      <c r="E56" s="137">
        <v>85539135</v>
      </c>
      <c r="F56" s="137">
        <v>85539135</v>
      </c>
      <c r="G56" s="137">
        <v>0</v>
      </c>
      <c r="H56" s="137">
        <v>0</v>
      </c>
    </row>
    <row r="57" spans="1:8" s="135" customFormat="1" ht="19.5" customHeight="1">
      <c r="A57" s="138">
        <v>154</v>
      </c>
      <c r="B57" s="138" t="s">
        <v>678</v>
      </c>
      <c r="C57" s="139">
        <v>0</v>
      </c>
      <c r="D57" s="139">
        <v>0</v>
      </c>
      <c r="E57" s="139">
        <v>114068381365</v>
      </c>
      <c r="F57" s="139">
        <v>114068381365</v>
      </c>
      <c r="G57" s="139">
        <v>0</v>
      </c>
      <c r="H57" s="139">
        <v>0</v>
      </c>
    </row>
    <row r="58" spans="1:8" ht="19.5" customHeight="1">
      <c r="A58" s="136">
        <v>1541</v>
      </c>
      <c r="B58" s="136" t="s">
        <v>679</v>
      </c>
      <c r="C58" s="137">
        <v>0</v>
      </c>
      <c r="D58" s="137">
        <v>0</v>
      </c>
      <c r="E58" s="137">
        <v>78054383999</v>
      </c>
      <c r="F58" s="137">
        <v>78054383999</v>
      </c>
      <c r="G58" s="137">
        <v>0</v>
      </c>
      <c r="H58" s="137">
        <v>0</v>
      </c>
    </row>
    <row r="59" spans="1:8" ht="19.5" customHeight="1">
      <c r="A59" s="136">
        <v>1542</v>
      </c>
      <c r="B59" s="136" t="s">
        <v>680</v>
      </c>
      <c r="C59" s="137">
        <v>0</v>
      </c>
      <c r="D59" s="137">
        <v>0</v>
      </c>
      <c r="E59" s="137">
        <v>2763373804</v>
      </c>
      <c r="F59" s="137">
        <v>2763373804</v>
      </c>
      <c r="G59" s="137">
        <v>0</v>
      </c>
      <c r="H59" s="137">
        <v>0</v>
      </c>
    </row>
    <row r="60" spans="1:8" ht="19.5" customHeight="1">
      <c r="A60" s="136">
        <v>1543</v>
      </c>
      <c r="B60" s="136" t="s">
        <v>681</v>
      </c>
      <c r="C60" s="137">
        <v>0</v>
      </c>
      <c r="D60" s="137">
        <v>0</v>
      </c>
      <c r="E60" s="137">
        <v>30564914801</v>
      </c>
      <c r="F60" s="137">
        <v>30564914801</v>
      </c>
      <c r="G60" s="137">
        <v>0</v>
      </c>
      <c r="H60" s="137">
        <v>0</v>
      </c>
    </row>
    <row r="61" spans="1:8" ht="19.5" customHeight="1">
      <c r="A61" s="136">
        <v>1544</v>
      </c>
      <c r="B61" s="136" t="s">
        <v>682</v>
      </c>
      <c r="C61" s="137">
        <v>0</v>
      </c>
      <c r="D61" s="137">
        <v>0</v>
      </c>
      <c r="E61" s="137">
        <v>2685708761</v>
      </c>
      <c r="F61" s="137">
        <v>2685708761</v>
      </c>
      <c r="G61" s="137">
        <v>0</v>
      </c>
      <c r="H61" s="137">
        <v>0</v>
      </c>
    </row>
    <row r="62" spans="1:8" s="135" customFormat="1" ht="19.5" customHeight="1">
      <c r="A62" s="138">
        <v>155</v>
      </c>
      <c r="B62" s="138" t="s">
        <v>683</v>
      </c>
      <c r="C62" s="139">
        <v>102033552</v>
      </c>
      <c r="D62" s="139">
        <v>0</v>
      </c>
      <c r="E62" s="139">
        <v>16400000</v>
      </c>
      <c r="F62" s="139">
        <v>3488720</v>
      </c>
      <c r="G62" s="139">
        <v>114944832</v>
      </c>
      <c r="H62" s="139">
        <v>0</v>
      </c>
    </row>
    <row r="63" spans="1:8" ht="19.5" customHeight="1">
      <c r="A63" s="136">
        <v>1551</v>
      </c>
      <c r="B63" s="136" t="s">
        <v>684</v>
      </c>
      <c r="C63" s="137">
        <v>102033552</v>
      </c>
      <c r="D63" s="137">
        <v>0</v>
      </c>
      <c r="E63" s="137">
        <v>16400000</v>
      </c>
      <c r="F63" s="137">
        <v>3488720</v>
      </c>
      <c r="G63" s="137">
        <v>114944832</v>
      </c>
      <c r="H63" s="137">
        <v>0</v>
      </c>
    </row>
    <row r="64" spans="1:8" s="135" customFormat="1" ht="19.5" customHeight="1">
      <c r="A64" s="138">
        <v>156</v>
      </c>
      <c r="B64" s="138" t="s">
        <v>685</v>
      </c>
      <c r="C64" s="139">
        <v>488453321</v>
      </c>
      <c r="D64" s="139">
        <v>0</v>
      </c>
      <c r="E64" s="139">
        <v>2140765351</v>
      </c>
      <c r="F64" s="139">
        <v>1971813870</v>
      </c>
      <c r="G64" s="139">
        <v>657404802</v>
      </c>
      <c r="H64" s="139">
        <v>0</v>
      </c>
    </row>
    <row r="65" spans="1:8" ht="19.5" customHeight="1">
      <c r="A65" s="136">
        <v>1561</v>
      </c>
      <c r="B65" s="136" t="s">
        <v>686</v>
      </c>
      <c r="C65" s="137">
        <v>427792030</v>
      </c>
      <c r="D65" s="137">
        <v>0</v>
      </c>
      <c r="E65" s="137">
        <v>1975958251</v>
      </c>
      <c r="F65" s="137">
        <v>1869246411</v>
      </c>
      <c r="G65" s="137">
        <v>534503870</v>
      </c>
      <c r="H65" s="137">
        <v>0</v>
      </c>
    </row>
    <row r="66" spans="1:8" ht="19.5" customHeight="1">
      <c r="A66" s="136">
        <v>1562</v>
      </c>
      <c r="B66" s="136" t="s">
        <v>687</v>
      </c>
      <c r="C66" s="137">
        <v>0</v>
      </c>
      <c r="D66" s="137">
        <v>0</v>
      </c>
      <c r="E66" s="137">
        <v>2400000</v>
      </c>
      <c r="F66" s="137">
        <v>64800</v>
      </c>
      <c r="G66" s="137">
        <v>2335200</v>
      </c>
      <c r="H66" s="137">
        <v>0</v>
      </c>
    </row>
    <row r="67" spans="1:8" ht="19.5" customHeight="1">
      <c r="A67" s="136">
        <v>1563</v>
      </c>
      <c r="B67" s="136" t="s">
        <v>688</v>
      </c>
      <c r="C67" s="137">
        <v>60661291</v>
      </c>
      <c r="D67" s="137">
        <v>0</v>
      </c>
      <c r="E67" s="137">
        <v>160007100</v>
      </c>
      <c r="F67" s="137">
        <v>102085059</v>
      </c>
      <c r="G67" s="137">
        <v>118583332</v>
      </c>
      <c r="H67" s="137">
        <v>0</v>
      </c>
    </row>
    <row r="68" spans="1:8" ht="19.5" customHeight="1">
      <c r="A68" s="136">
        <v>1564</v>
      </c>
      <c r="B68" s="136" t="s">
        <v>689</v>
      </c>
      <c r="C68" s="137">
        <v>0</v>
      </c>
      <c r="D68" s="137">
        <v>0</v>
      </c>
      <c r="E68" s="137">
        <v>2400000</v>
      </c>
      <c r="F68" s="137">
        <v>417600</v>
      </c>
      <c r="G68" s="137">
        <v>1982400</v>
      </c>
      <c r="H68" s="137">
        <v>0</v>
      </c>
    </row>
    <row r="69" spans="1:8" s="135" customFormat="1" ht="19.5" customHeight="1">
      <c r="A69" s="138">
        <v>211</v>
      </c>
      <c r="B69" s="138" t="s">
        <v>690</v>
      </c>
      <c r="C69" s="139">
        <v>160465715021</v>
      </c>
      <c r="D69" s="139">
        <v>0</v>
      </c>
      <c r="E69" s="139">
        <v>147490944801</v>
      </c>
      <c r="F69" s="139">
        <v>16435665981</v>
      </c>
      <c r="G69" s="139">
        <v>291520993841</v>
      </c>
      <c r="H69" s="139">
        <v>0</v>
      </c>
    </row>
    <row r="70" spans="1:8" ht="19.5" customHeight="1">
      <c r="A70" s="136">
        <v>2111</v>
      </c>
      <c r="B70" s="136" t="s">
        <v>691</v>
      </c>
      <c r="C70" s="137">
        <v>137604954655</v>
      </c>
      <c r="D70" s="137">
        <v>0</v>
      </c>
      <c r="E70" s="137">
        <v>132577215071</v>
      </c>
      <c r="F70" s="137">
        <v>10706143801</v>
      </c>
      <c r="G70" s="137">
        <v>259476025925</v>
      </c>
      <c r="H70" s="137">
        <v>0</v>
      </c>
    </row>
    <row r="71" spans="1:8" ht="19.5" customHeight="1">
      <c r="A71" s="136">
        <v>21111</v>
      </c>
      <c r="B71" s="136" t="s">
        <v>692</v>
      </c>
      <c r="C71" s="137">
        <v>109602525655</v>
      </c>
      <c r="D71" s="137">
        <v>0</v>
      </c>
      <c r="E71" s="137">
        <v>130274265071</v>
      </c>
      <c r="F71" s="137">
        <v>10706143801</v>
      </c>
      <c r="G71" s="137">
        <v>229170646925</v>
      </c>
      <c r="H71" s="137">
        <v>0</v>
      </c>
    </row>
    <row r="72" spans="1:8" ht="19.5" customHeight="1">
      <c r="A72" s="136">
        <v>211112</v>
      </c>
      <c r="B72" s="136" t="s">
        <v>693</v>
      </c>
      <c r="C72" s="137">
        <v>9916773048</v>
      </c>
      <c r="D72" s="137">
        <v>0</v>
      </c>
      <c r="E72" s="137">
        <v>91170129237</v>
      </c>
      <c r="F72" s="137">
        <v>931919417</v>
      </c>
      <c r="G72" s="137">
        <v>100154982868</v>
      </c>
      <c r="H72" s="137">
        <v>0</v>
      </c>
    </row>
    <row r="73" spans="1:8" ht="19.5" customHeight="1">
      <c r="A73" s="136">
        <v>211113</v>
      </c>
      <c r="B73" s="136" t="s">
        <v>694</v>
      </c>
      <c r="C73" s="137">
        <v>1972852565</v>
      </c>
      <c r="D73" s="137">
        <v>0</v>
      </c>
      <c r="E73" s="137">
        <v>20889721099</v>
      </c>
      <c r="F73" s="137">
        <v>0</v>
      </c>
      <c r="G73" s="137">
        <v>22862573664</v>
      </c>
      <c r="H73" s="137">
        <v>0</v>
      </c>
    </row>
    <row r="74" spans="1:8" ht="19.5" customHeight="1">
      <c r="A74" s="136">
        <v>211114</v>
      </c>
      <c r="B74" s="136" t="s">
        <v>695</v>
      </c>
      <c r="C74" s="137">
        <v>97637402678</v>
      </c>
      <c r="D74" s="137">
        <v>0</v>
      </c>
      <c r="E74" s="137">
        <v>10901818138</v>
      </c>
      <c r="F74" s="137">
        <v>9774224384</v>
      </c>
      <c r="G74" s="137">
        <v>98764996432</v>
      </c>
      <c r="H74" s="137">
        <v>0</v>
      </c>
    </row>
    <row r="75" spans="1:8" ht="19.5" customHeight="1">
      <c r="A75" s="136">
        <v>211115</v>
      </c>
      <c r="B75" s="136" t="s">
        <v>696</v>
      </c>
      <c r="C75" s="137">
        <v>68117364</v>
      </c>
      <c r="D75" s="137">
        <v>0</v>
      </c>
      <c r="E75" s="137">
        <v>7302079597</v>
      </c>
      <c r="F75" s="137">
        <v>0</v>
      </c>
      <c r="G75" s="137">
        <v>7370196961</v>
      </c>
      <c r="H75" s="137">
        <v>0</v>
      </c>
    </row>
    <row r="76" spans="1:8" ht="19.5" customHeight="1">
      <c r="A76" s="136">
        <v>211118</v>
      </c>
      <c r="B76" s="136" t="s">
        <v>697</v>
      </c>
      <c r="C76" s="137">
        <v>7380000</v>
      </c>
      <c r="D76" s="137">
        <v>0</v>
      </c>
      <c r="E76" s="137">
        <v>10517000</v>
      </c>
      <c r="F76" s="137">
        <v>0</v>
      </c>
      <c r="G76" s="137">
        <v>17897000</v>
      </c>
      <c r="H76" s="137">
        <v>0</v>
      </c>
    </row>
    <row r="77" spans="1:8" ht="19.5" customHeight="1">
      <c r="A77" s="136">
        <v>21112</v>
      </c>
      <c r="B77" s="136" t="s">
        <v>698</v>
      </c>
      <c r="C77" s="137">
        <v>2800000</v>
      </c>
      <c r="D77" s="137">
        <v>0</v>
      </c>
      <c r="E77" s="137">
        <v>0</v>
      </c>
      <c r="F77" s="137">
        <v>0</v>
      </c>
      <c r="G77" s="137">
        <v>2800000</v>
      </c>
      <c r="H77" s="137">
        <v>0</v>
      </c>
    </row>
    <row r="78" spans="1:8" ht="19.5" customHeight="1">
      <c r="A78" s="136">
        <v>211124</v>
      </c>
      <c r="B78" s="136" t="s">
        <v>699</v>
      </c>
      <c r="C78" s="137">
        <v>2800000</v>
      </c>
      <c r="D78" s="137">
        <v>0</v>
      </c>
      <c r="E78" s="137">
        <v>0</v>
      </c>
      <c r="F78" s="137">
        <v>0</v>
      </c>
      <c r="G78" s="137">
        <v>2800000</v>
      </c>
      <c r="H78" s="137">
        <v>0</v>
      </c>
    </row>
    <row r="79" spans="1:8" ht="19.5" customHeight="1">
      <c r="A79" s="136">
        <v>21113</v>
      </c>
      <c r="B79" s="136" t="s">
        <v>700</v>
      </c>
      <c r="C79" s="137">
        <v>27999629000</v>
      </c>
      <c r="D79" s="137">
        <v>0</v>
      </c>
      <c r="E79" s="137">
        <v>2302950000</v>
      </c>
      <c r="F79" s="137">
        <v>0</v>
      </c>
      <c r="G79" s="137">
        <v>30302579000</v>
      </c>
      <c r="H79" s="137">
        <v>0</v>
      </c>
    </row>
    <row r="80" spans="1:8" ht="19.5" customHeight="1">
      <c r="A80" s="136">
        <v>211134</v>
      </c>
      <c r="B80" s="136" t="s">
        <v>701</v>
      </c>
      <c r="C80" s="137">
        <v>27999629000</v>
      </c>
      <c r="D80" s="137">
        <v>0</v>
      </c>
      <c r="E80" s="137">
        <v>2302950000</v>
      </c>
      <c r="F80" s="137">
        <v>0</v>
      </c>
      <c r="G80" s="137">
        <v>30302579000</v>
      </c>
      <c r="H80" s="137">
        <v>0</v>
      </c>
    </row>
    <row r="81" spans="1:8" ht="19.5" customHeight="1">
      <c r="A81" s="136">
        <v>2112</v>
      </c>
      <c r="B81" s="136" t="s">
        <v>702</v>
      </c>
      <c r="C81" s="137">
        <v>22792260366</v>
      </c>
      <c r="D81" s="137">
        <v>0</v>
      </c>
      <c r="E81" s="137">
        <v>14853729730</v>
      </c>
      <c r="F81" s="137">
        <v>5729522180</v>
      </c>
      <c r="G81" s="137">
        <v>31916467916</v>
      </c>
      <c r="H81" s="137">
        <v>0</v>
      </c>
    </row>
    <row r="82" spans="1:8" ht="19.5" customHeight="1">
      <c r="A82" s="136">
        <v>21121</v>
      </c>
      <c r="B82" s="136" t="s">
        <v>703</v>
      </c>
      <c r="C82" s="137">
        <v>19361910366</v>
      </c>
      <c r="D82" s="137">
        <v>0</v>
      </c>
      <c r="E82" s="137">
        <v>14853729730</v>
      </c>
      <c r="F82" s="137">
        <v>5729522180</v>
      </c>
      <c r="G82" s="137">
        <v>28486117916</v>
      </c>
      <c r="H82" s="137">
        <v>0</v>
      </c>
    </row>
    <row r="83" spans="1:8" ht="19.5" customHeight="1">
      <c r="A83" s="136">
        <v>21123</v>
      </c>
      <c r="B83" s="136" t="s">
        <v>704</v>
      </c>
      <c r="C83" s="137">
        <v>3430350000</v>
      </c>
      <c r="D83" s="137">
        <v>0</v>
      </c>
      <c r="E83" s="137">
        <v>0</v>
      </c>
      <c r="F83" s="137">
        <v>0</v>
      </c>
      <c r="G83" s="137">
        <v>3430350000</v>
      </c>
      <c r="H83" s="137">
        <v>0</v>
      </c>
    </row>
    <row r="84" spans="1:8" ht="19.5" customHeight="1">
      <c r="A84" s="136">
        <v>2113</v>
      </c>
      <c r="B84" s="136" t="s">
        <v>705</v>
      </c>
      <c r="C84" s="137">
        <v>68500000</v>
      </c>
      <c r="D84" s="137">
        <v>0</v>
      </c>
      <c r="E84" s="137">
        <v>60000000</v>
      </c>
      <c r="F84" s="137">
        <v>0</v>
      </c>
      <c r="G84" s="137">
        <v>128500000</v>
      </c>
      <c r="H84" s="137">
        <v>0</v>
      </c>
    </row>
    <row r="85" spans="1:8" ht="19.5" customHeight="1">
      <c r="A85" s="136">
        <v>21131</v>
      </c>
      <c r="B85" s="136" t="s">
        <v>706</v>
      </c>
      <c r="C85" s="137">
        <v>68500000</v>
      </c>
      <c r="D85" s="137">
        <v>0</v>
      </c>
      <c r="E85" s="137">
        <v>60000000</v>
      </c>
      <c r="F85" s="137">
        <v>0</v>
      </c>
      <c r="G85" s="137">
        <v>128500000</v>
      </c>
      <c r="H85" s="137">
        <v>0</v>
      </c>
    </row>
    <row r="86" spans="1:8" s="135" customFormat="1" ht="19.5" customHeight="1">
      <c r="A86" s="138">
        <v>214</v>
      </c>
      <c r="B86" s="138" t="s">
        <v>707</v>
      </c>
      <c r="C86" s="139">
        <v>0</v>
      </c>
      <c r="D86" s="139">
        <v>42461241724</v>
      </c>
      <c r="E86" s="139">
        <v>9368997102</v>
      </c>
      <c r="F86" s="139">
        <v>23525614032</v>
      </c>
      <c r="G86" s="139">
        <v>0</v>
      </c>
      <c r="H86" s="139">
        <v>56617858654</v>
      </c>
    </row>
    <row r="87" spans="1:8" ht="19.5" customHeight="1">
      <c r="A87" s="136">
        <v>2141</v>
      </c>
      <c r="B87" s="136" t="s">
        <v>708</v>
      </c>
      <c r="C87" s="137">
        <v>0</v>
      </c>
      <c r="D87" s="137">
        <v>36349812298</v>
      </c>
      <c r="E87" s="137">
        <v>6869565445</v>
      </c>
      <c r="F87" s="137">
        <v>19525611353</v>
      </c>
      <c r="G87" s="137">
        <v>0</v>
      </c>
      <c r="H87" s="137">
        <v>49005858206</v>
      </c>
    </row>
    <row r="88" spans="1:8" ht="19.5" customHeight="1">
      <c r="A88" s="136">
        <v>21411</v>
      </c>
      <c r="B88" s="136" t="s">
        <v>709</v>
      </c>
      <c r="C88" s="137">
        <v>0</v>
      </c>
      <c r="D88" s="137">
        <v>23867507501</v>
      </c>
      <c r="E88" s="137">
        <v>5724343025</v>
      </c>
      <c r="F88" s="137">
        <v>15129288667</v>
      </c>
      <c r="G88" s="137">
        <v>0</v>
      </c>
      <c r="H88" s="137">
        <v>33272453143</v>
      </c>
    </row>
    <row r="89" spans="1:8" ht="19.5" customHeight="1">
      <c r="A89" s="136">
        <v>214111</v>
      </c>
      <c r="B89" s="136" t="s">
        <v>710</v>
      </c>
      <c r="C89" s="137">
        <v>0</v>
      </c>
      <c r="D89" s="137">
        <v>16128408</v>
      </c>
      <c r="E89" s="137">
        <v>0</v>
      </c>
      <c r="F89" s="137">
        <v>0</v>
      </c>
      <c r="G89" s="137">
        <v>0</v>
      </c>
      <c r="H89" s="137">
        <v>16128408</v>
      </c>
    </row>
    <row r="90" spans="1:8" ht="19.5" customHeight="1">
      <c r="A90" s="136">
        <v>214112</v>
      </c>
      <c r="B90" s="136" t="s">
        <v>711</v>
      </c>
      <c r="C90" s="137">
        <v>0</v>
      </c>
      <c r="D90" s="137">
        <v>1770892183</v>
      </c>
      <c r="E90" s="137">
        <v>1001603544</v>
      </c>
      <c r="F90" s="137">
        <v>1257321285</v>
      </c>
      <c r="G90" s="137">
        <v>0</v>
      </c>
      <c r="H90" s="137">
        <v>2026609924</v>
      </c>
    </row>
    <row r="91" spans="1:8" ht="19.5" customHeight="1">
      <c r="A91" s="136">
        <v>214113</v>
      </c>
      <c r="B91" s="136" t="s">
        <v>712</v>
      </c>
      <c r="C91" s="137">
        <v>0</v>
      </c>
      <c r="D91" s="137">
        <v>650632596</v>
      </c>
      <c r="E91" s="137">
        <v>716085896</v>
      </c>
      <c r="F91" s="137">
        <v>1001265236</v>
      </c>
      <c r="G91" s="137">
        <v>0</v>
      </c>
      <c r="H91" s="137">
        <v>935811936</v>
      </c>
    </row>
    <row r="92" spans="1:8" ht="19.5" customHeight="1">
      <c r="A92" s="136">
        <v>214114</v>
      </c>
      <c r="B92" s="136" t="s">
        <v>713</v>
      </c>
      <c r="C92" s="137">
        <v>0</v>
      </c>
      <c r="D92" s="137">
        <v>21425254089</v>
      </c>
      <c r="E92" s="137">
        <v>4006653585</v>
      </c>
      <c r="F92" s="137">
        <v>12199162677</v>
      </c>
      <c r="G92" s="137">
        <v>0</v>
      </c>
      <c r="H92" s="137">
        <v>29617763181</v>
      </c>
    </row>
    <row r="93" spans="1:8" ht="19.5" customHeight="1">
      <c r="A93" s="136">
        <v>214115</v>
      </c>
      <c r="B93" s="136" t="s">
        <v>714</v>
      </c>
      <c r="C93" s="137">
        <v>0</v>
      </c>
      <c r="D93" s="137">
        <v>4600225</v>
      </c>
      <c r="E93" s="137">
        <v>0</v>
      </c>
      <c r="F93" s="137">
        <v>669343715</v>
      </c>
      <c r="G93" s="137">
        <v>0</v>
      </c>
      <c r="H93" s="137">
        <v>673943940</v>
      </c>
    </row>
    <row r="94" spans="1:8" ht="19.5" customHeight="1">
      <c r="A94" s="136">
        <v>214118</v>
      </c>
      <c r="B94" s="136" t="s">
        <v>715</v>
      </c>
      <c r="C94" s="137">
        <v>0</v>
      </c>
      <c r="D94" s="137">
        <v>0</v>
      </c>
      <c r="E94" s="137">
        <v>0</v>
      </c>
      <c r="F94" s="137">
        <v>2195754</v>
      </c>
      <c r="G94" s="137">
        <v>0</v>
      </c>
      <c r="H94" s="137">
        <v>2195754</v>
      </c>
    </row>
    <row r="95" spans="1:8" ht="19.5" customHeight="1">
      <c r="A95" s="136">
        <v>21412</v>
      </c>
      <c r="B95" s="136" t="s">
        <v>716</v>
      </c>
      <c r="C95" s="137">
        <v>0</v>
      </c>
      <c r="D95" s="137">
        <v>695623667</v>
      </c>
      <c r="E95" s="137">
        <v>1145222420</v>
      </c>
      <c r="F95" s="137">
        <v>686337380</v>
      </c>
      <c r="G95" s="137">
        <v>0</v>
      </c>
      <c r="H95" s="137">
        <v>236738627</v>
      </c>
    </row>
    <row r="96" spans="1:8" ht="19.5" customHeight="1">
      <c r="A96" s="136">
        <v>214122</v>
      </c>
      <c r="B96" s="136" t="s">
        <v>717</v>
      </c>
      <c r="C96" s="137">
        <v>0</v>
      </c>
      <c r="D96" s="137">
        <v>5735000</v>
      </c>
      <c r="E96" s="137">
        <v>0</v>
      </c>
      <c r="F96" s="137">
        <v>0</v>
      </c>
      <c r="G96" s="137">
        <v>0</v>
      </c>
      <c r="H96" s="137">
        <v>5735000</v>
      </c>
    </row>
    <row r="97" spans="1:8" ht="19.5" customHeight="1">
      <c r="A97" s="136">
        <v>214124</v>
      </c>
      <c r="B97" s="136" t="s">
        <v>718</v>
      </c>
      <c r="C97" s="137">
        <v>0</v>
      </c>
      <c r="D97" s="137">
        <v>689888667</v>
      </c>
      <c r="E97" s="137">
        <v>1145222420</v>
      </c>
      <c r="F97" s="137">
        <v>686337380</v>
      </c>
      <c r="G97" s="137">
        <v>0</v>
      </c>
      <c r="H97" s="137">
        <v>231003627</v>
      </c>
    </row>
    <row r="98" spans="1:8" ht="19.5" customHeight="1">
      <c r="A98" s="136">
        <v>21413</v>
      </c>
      <c r="B98" s="136" t="s">
        <v>719</v>
      </c>
      <c r="C98" s="137">
        <v>0</v>
      </c>
      <c r="D98" s="137">
        <v>11786681130</v>
      </c>
      <c r="E98" s="137">
        <v>0</v>
      </c>
      <c r="F98" s="137">
        <v>3709985306</v>
      </c>
      <c r="G98" s="137">
        <v>0</v>
      </c>
      <c r="H98" s="137">
        <v>15496666436</v>
      </c>
    </row>
    <row r="99" spans="1:8" ht="19.5" customHeight="1">
      <c r="A99" s="136">
        <v>214134</v>
      </c>
      <c r="B99" s="136" t="s">
        <v>720</v>
      </c>
      <c r="C99" s="137">
        <v>0</v>
      </c>
      <c r="D99" s="137">
        <v>11786681130</v>
      </c>
      <c r="E99" s="137">
        <v>0</v>
      </c>
      <c r="F99" s="137">
        <v>3709985306</v>
      </c>
      <c r="G99" s="137">
        <v>0</v>
      </c>
      <c r="H99" s="137">
        <v>15496666436</v>
      </c>
    </row>
    <row r="100" spans="1:8" ht="19.5" customHeight="1">
      <c r="A100" s="136">
        <v>2142</v>
      </c>
      <c r="B100" s="136" t="s">
        <v>721</v>
      </c>
      <c r="C100" s="137">
        <v>0</v>
      </c>
      <c r="D100" s="137">
        <v>6093093990</v>
      </c>
      <c r="E100" s="137">
        <v>2499320119</v>
      </c>
      <c r="F100" s="137">
        <v>3978277675</v>
      </c>
      <c r="G100" s="137">
        <v>0</v>
      </c>
      <c r="H100" s="137">
        <v>7572051546</v>
      </c>
    </row>
    <row r="101" spans="1:8" ht="19.5" customHeight="1">
      <c r="A101" s="136">
        <v>21421</v>
      </c>
      <c r="B101" s="136" t="s">
        <v>722</v>
      </c>
      <c r="C101" s="137">
        <v>0</v>
      </c>
      <c r="D101" s="137">
        <v>3427616732</v>
      </c>
      <c r="E101" s="137">
        <v>2016114679</v>
      </c>
      <c r="F101" s="137">
        <v>2594474351</v>
      </c>
      <c r="G101" s="137">
        <v>0</v>
      </c>
      <c r="H101" s="137">
        <v>4005976404</v>
      </c>
    </row>
    <row r="102" spans="1:8" ht="19.5" customHeight="1">
      <c r="A102" s="136">
        <v>21422</v>
      </c>
      <c r="B102" s="136" t="s">
        <v>723</v>
      </c>
      <c r="C102" s="137">
        <v>0</v>
      </c>
      <c r="D102" s="137">
        <v>1317385242</v>
      </c>
      <c r="E102" s="137">
        <v>483205440</v>
      </c>
      <c r="F102" s="137">
        <v>483573180</v>
      </c>
      <c r="G102" s="137">
        <v>0</v>
      </c>
      <c r="H102" s="137">
        <v>1317752982</v>
      </c>
    </row>
    <row r="103" spans="1:8" ht="19.5" customHeight="1">
      <c r="A103" s="136">
        <v>21423</v>
      </c>
      <c r="B103" s="136" t="s">
        <v>724</v>
      </c>
      <c r="C103" s="137">
        <v>0</v>
      </c>
      <c r="D103" s="137">
        <v>1248571376</v>
      </c>
      <c r="E103" s="137">
        <v>0</v>
      </c>
      <c r="F103" s="137">
        <v>651428544</v>
      </c>
      <c r="G103" s="137">
        <v>0</v>
      </c>
      <c r="H103" s="137">
        <v>1899999920</v>
      </c>
    </row>
    <row r="104" spans="1:8" ht="19.5" customHeight="1">
      <c r="A104" s="136">
        <v>21424</v>
      </c>
      <c r="B104" s="136" t="s">
        <v>725</v>
      </c>
      <c r="C104" s="137">
        <v>0</v>
      </c>
      <c r="D104" s="137">
        <v>99520640</v>
      </c>
      <c r="E104" s="137">
        <v>0</v>
      </c>
      <c r="F104" s="137">
        <v>248801600</v>
      </c>
      <c r="G104" s="137">
        <v>0</v>
      </c>
      <c r="H104" s="137">
        <v>348322240</v>
      </c>
    </row>
    <row r="105" spans="1:8" ht="19.5" customHeight="1">
      <c r="A105" s="136">
        <v>2143</v>
      </c>
      <c r="B105" s="136" t="s">
        <v>726</v>
      </c>
      <c r="C105" s="137">
        <v>0</v>
      </c>
      <c r="D105" s="137">
        <v>18335436</v>
      </c>
      <c r="E105" s="137">
        <v>111538</v>
      </c>
      <c r="F105" s="137">
        <v>21725004</v>
      </c>
      <c r="G105" s="137">
        <v>0</v>
      </c>
      <c r="H105" s="137">
        <v>39948902</v>
      </c>
    </row>
    <row r="106" spans="1:8" ht="19.5" customHeight="1">
      <c r="A106" s="136">
        <v>21431</v>
      </c>
      <c r="B106" s="136" t="s">
        <v>727</v>
      </c>
      <c r="C106" s="137">
        <v>0</v>
      </c>
      <c r="D106" s="137">
        <v>18335436</v>
      </c>
      <c r="E106" s="137">
        <v>111538</v>
      </c>
      <c r="F106" s="137">
        <v>21725004</v>
      </c>
      <c r="G106" s="137">
        <v>0</v>
      </c>
      <c r="H106" s="137">
        <v>39948902</v>
      </c>
    </row>
    <row r="107" spans="1:8" s="135" customFormat="1" ht="19.5" customHeight="1">
      <c r="A107" s="138">
        <v>223</v>
      </c>
      <c r="B107" s="138" t="s">
        <v>728</v>
      </c>
      <c r="C107" s="139">
        <v>0</v>
      </c>
      <c r="D107" s="139">
        <v>0</v>
      </c>
      <c r="E107" s="139">
        <v>10000000000</v>
      </c>
      <c r="F107" s="139">
        <v>0</v>
      </c>
      <c r="G107" s="139">
        <v>10000000000</v>
      </c>
      <c r="H107" s="139">
        <v>0</v>
      </c>
    </row>
    <row r="108" spans="1:8" ht="19.5" customHeight="1">
      <c r="A108" s="136">
        <v>2231</v>
      </c>
      <c r="B108" s="136" t="s">
        <v>729</v>
      </c>
      <c r="C108" s="137">
        <v>0</v>
      </c>
      <c r="D108" s="137">
        <v>0</v>
      </c>
      <c r="E108" s="137">
        <v>6000000000</v>
      </c>
      <c r="F108" s="137">
        <v>0</v>
      </c>
      <c r="G108" s="137">
        <v>6000000000</v>
      </c>
      <c r="H108" s="137">
        <v>0</v>
      </c>
    </row>
    <row r="109" spans="1:8" ht="19.5" customHeight="1">
      <c r="A109" s="136">
        <v>2233</v>
      </c>
      <c r="B109" s="136" t="s">
        <v>730</v>
      </c>
      <c r="C109" s="137">
        <v>0</v>
      </c>
      <c r="D109" s="137">
        <v>0</v>
      </c>
      <c r="E109" s="137">
        <v>4000000000</v>
      </c>
      <c r="F109" s="137">
        <v>0</v>
      </c>
      <c r="G109" s="137">
        <v>4000000000</v>
      </c>
      <c r="H109" s="137">
        <v>0</v>
      </c>
    </row>
    <row r="110" spans="1:8" s="135" customFormat="1" ht="19.5" customHeight="1">
      <c r="A110" s="138">
        <v>228</v>
      </c>
      <c r="B110" s="138" t="s">
        <v>731</v>
      </c>
      <c r="C110" s="139">
        <v>10000000000</v>
      </c>
      <c r="D110" s="139">
        <v>0</v>
      </c>
      <c r="E110" s="139">
        <v>9925020039</v>
      </c>
      <c r="F110" s="139">
        <v>19925020039</v>
      </c>
      <c r="G110" s="139">
        <v>0</v>
      </c>
      <c r="H110" s="139">
        <v>0</v>
      </c>
    </row>
    <row r="111" spans="1:8" ht="19.5" customHeight="1">
      <c r="A111" s="136">
        <v>2281</v>
      </c>
      <c r="B111" s="136" t="s">
        <v>732</v>
      </c>
      <c r="C111" s="137">
        <v>6000000000</v>
      </c>
      <c r="D111" s="137">
        <v>0</v>
      </c>
      <c r="E111" s="137">
        <v>9925020039</v>
      </c>
      <c r="F111" s="137">
        <v>15925020039</v>
      </c>
      <c r="G111" s="137">
        <v>0</v>
      </c>
      <c r="H111" s="137">
        <v>0</v>
      </c>
    </row>
    <row r="112" spans="1:8" ht="19.5" customHeight="1">
      <c r="A112" s="136">
        <v>2283</v>
      </c>
      <c r="B112" s="136" t="s">
        <v>733</v>
      </c>
      <c r="C112" s="137">
        <v>4000000000</v>
      </c>
      <c r="D112" s="137">
        <v>0</v>
      </c>
      <c r="E112" s="137">
        <v>0</v>
      </c>
      <c r="F112" s="137">
        <v>4000000000</v>
      </c>
      <c r="G112" s="137">
        <v>0</v>
      </c>
      <c r="H112" s="137">
        <v>0</v>
      </c>
    </row>
    <row r="113" spans="1:8" s="135" customFormat="1" ht="19.5" customHeight="1">
      <c r="A113" s="138">
        <v>241</v>
      </c>
      <c r="B113" s="138" t="s">
        <v>734</v>
      </c>
      <c r="C113" s="139">
        <v>20365773883</v>
      </c>
      <c r="D113" s="139">
        <v>0</v>
      </c>
      <c r="E113" s="139">
        <v>116056220268</v>
      </c>
      <c r="F113" s="139">
        <v>119005315843</v>
      </c>
      <c r="G113" s="139">
        <v>17416678308</v>
      </c>
      <c r="H113" s="139">
        <v>0</v>
      </c>
    </row>
    <row r="114" spans="1:8" ht="19.5" customHeight="1">
      <c r="A114" s="136">
        <v>2411</v>
      </c>
      <c r="B114" s="136" t="s">
        <v>735</v>
      </c>
      <c r="C114" s="137">
        <v>20365773883</v>
      </c>
      <c r="D114" s="137">
        <v>0</v>
      </c>
      <c r="E114" s="137">
        <v>116056220268</v>
      </c>
      <c r="F114" s="137">
        <v>119005315843</v>
      </c>
      <c r="G114" s="137">
        <v>17416678308</v>
      </c>
      <c r="H114" s="137">
        <v>0</v>
      </c>
    </row>
    <row r="115" spans="1:8" s="135" customFormat="1" ht="19.5" customHeight="1">
      <c r="A115" s="138">
        <v>242</v>
      </c>
      <c r="B115" s="138" t="s">
        <v>736</v>
      </c>
      <c r="C115" s="139">
        <v>1992905904</v>
      </c>
      <c r="D115" s="139">
        <v>0</v>
      </c>
      <c r="E115" s="139">
        <v>1217554267</v>
      </c>
      <c r="F115" s="139">
        <v>1054152614</v>
      </c>
      <c r="G115" s="139">
        <v>2156307557</v>
      </c>
      <c r="H115" s="139">
        <v>0</v>
      </c>
    </row>
    <row r="116" spans="1:8" ht="19.5" customHeight="1">
      <c r="A116" s="136">
        <v>2421</v>
      </c>
      <c r="B116" s="136" t="s">
        <v>737</v>
      </c>
      <c r="C116" s="137">
        <v>1953549690</v>
      </c>
      <c r="D116" s="137">
        <v>0</v>
      </c>
      <c r="E116" s="137">
        <v>1124483920</v>
      </c>
      <c r="F116" s="137">
        <v>993949692</v>
      </c>
      <c r="G116" s="137">
        <v>2084083918</v>
      </c>
      <c r="H116" s="137">
        <v>0</v>
      </c>
    </row>
    <row r="117" spans="1:8" ht="19.5" customHeight="1">
      <c r="A117" s="136">
        <v>2422</v>
      </c>
      <c r="B117" s="136" t="s">
        <v>738</v>
      </c>
      <c r="C117" s="137">
        <v>16055464</v>
      </c>
      <c r="D117" s="137">
        <v>0</v>
      </c>
      <c r="E117" s="137">
        <v>0</v>
      </c>
      <c r="F117" s="137">
        <v>11542776</v>
      </c>
      <c r="G117" s="137">
        <v>4512688</v>
      </c>
      <c r="H117" s="137">
        <v>0</v>
      </c>
    </row>
    <row r="118" spans="1:8" ht="19.5" customHeight="1">
      <c r="A118" s="136">
        <v>2423</v>
      </c>
      <c r="B118" s="136" t="s">
        <v>739</v>
      </c>
      <c r="C118" s="137">
        <v>23300750</v>
      </c>
      <c r="D118" s="137">
        <v>0</v>
      </c>
      <c r="E118" s="137">
        <v>68515800</v>
      </c>
      <c r="F118" s="137">
        <v>42125466</v>
      </c>
      <c r="G118" s="137">
        <v>49691084</v>
      </c>
      <c r="H118" s="137">
        <v>0</v>
      </c>
    </row>
    <row r="119" spans="1:8" ht="19.5" customHeight="1">
      <c r="A119" s="136">
        <v>2424</v>
      </c>
      <c r="B119" s="136" t="s">
        <v>740</v>
      </c>
      <c r="C119" s="137">
        <v>0</v>
      </c>
      <c r="D119" s="137">
        <v>0</v>
      </c>
      <c r="E119" s="137">
        <v>24554547</v>
      </c>
      <c r="F119" s="137">
        <v>6534680</v>
      </c>
      <c r="G119" s="137">
        <v>18019867</v>
      </c>
      <c r="H119" s="137">
        <v>0</v>
      </c>
    </row>
    <row r="120" spans="1:8" s="135" customFormat="1" ht="19.5" customHeight="1">
      <c r="A120" s="138">
        <v>244</v>
      </c>
      <c r="B120" s="138" t="s">
        <v>741</v>
      </c>
      <c r="C120" s="139">
        <v>0</v>
      </c>
      <c r="D120" s="139">
        <v>0</v>
      </c>
      <c r="E120" s="139">
        <v>220000000</v>
      </c>
      <c r="F120" s="139">
        <v>0</v>
      </c>
      <c r="G120" s="139">
        <v>220000000</v>
      </c>
      <c r="H120" s="139">
        <v>0</v>
      </c>
    </row>
    <row r="121" spans="1:8" ht="19.5" customHeight="1">
      <c r="A121" s="136">
        <v>2441</v>
      </c>
      <c r="B121" s="136" t="s">
        <v>742</v>
      </c>
      <c r="C121" s="137">
        <v>0</v>
      </c>
      <c r="D121" s="137">
        <v>0</v>
      </c>
      <c r="E121" s="137">
        <v>220000000</v>
      </c>
      <c r="F121" s="137">
        <v>0</v>
      </c>
      <c r="G121" s="137">
        <v>220000000</v>
      </c>
      <c r="H121" s="137">
        <v>0</v>
      </c>
    </row>
    <row r="122" spans="1:8" s="135" customFormat="1" ht="19.5" customHeight="1">
      <c r="A122" s="138">
        <v>311</v>
      </c>
      <c r="B122" s="138" t="s">
        <v>743</v>
      </c>
      <c r="C122" s="139">
        <v>0</v>
      </c>
      <c r="D122" s="139">
        <v>4538363500</v>
      </c>
      <c r="E122" s="139">
        <v>53386182049</v>
      </c>
      <c r="F122" s="139">
        <v>67941513326</v>
      </c>
      <c r="G122" s="139">
        <v>0</v>
      </c>
      <c r="H122" s="139">
        <v>19093694777</v>
      </c>
    </row>
    <row r="123" spans="1:8" ht="19.5" customHeight="1">
      <c r="A123" s="136">
        <v>3111</v>
      </c>
      <c r="B123" s="136" t="s">
        <v>744</v>
      </c>
      <c r="C123" s="137">
        <v>0</v>
      </c>
      <c r="D123" s="137">
        <v>0</v>
      </c>
      <c r="E123" s="137">
        <v>14926809036</v>
      </c>
      <c r="F123" s="137">
        <v>23086123238</v>
      </c>
      <c r="G123" s="137">
        <v>0</v>
      </c>
      <c r="H123" s="137">
        <v>8159314202</v>
      </c>
    </row>
    <row r="124" spans="1:8" ht="19.5" customHeight="1">
      <c r="A124" s="136">
        <v>3115</v>
      </c>
      <c r="B124" s="136" t="s">
        <v>745</v>
      </c>
      <c r="C124" s="137">
        <v>0</v>
      </c>
      <c r="D124" s="137">
        <v>4538363500</v>
      </c>
      <c r="E124" s="137">
        <v>38459373013</v>
      </c>
      <c r="F124" s="137">
        <v>44855390088</v>
      </c>
      <c r="G124" s="137">
        <v>0</v>
      </c>
      <c r="H124" s="137">
        <v>10934380575</v>
      </c>
    </row>
    <row r="125" spans="1:8" s="135" customFormat="1" ht="19.5" customHeight="1">
      <c r="A125" s="138">
        <v>315</v>
      </c>
      <c r="B125" s="138" t="s">
        <v>746</v>
      </c>
      <c r="C125" s="139">
        <v>0</v>
      </c>
      <c r="D125" s="139">
        <v>3131034560</v>
      </c>
      <c r="E125" s="139">
        <v>4238935060</v>
      </c>
      <c r="F125" s="139">
        <v>6077638600</v>
      </c>
      <c r="G125" s="139">
        <v>0</v>
      </c>
      <c r="H125" s="139">
        <v>4969738100</v>
      </c>
    </row>
    <row r="126" spans="1:8" ht="19.5" customHeight="1">
      <c r="A126" s="136">
        <v>3151</v>
      </c>
      <c r="B126" s="136" t="s">
        <v>747</v>
      </c>
      <c r="C126" s="137">
        <v>0</v>
      </c>
      <c r="D126" s="137">
        <v>2273447060</v>
      </c>
      <c r="E126" s="137">
        <v>3381347560</v>
      </c>
      <c r="F126" s="137">
        <v>5220051100</v>
      </c>
      <c r="G126" s="137">
        <v>0</v>
      </c>
      <c r="H126" s="137">
        <v>4112150600</v>
      </c>
    </row>
    <row r="127" spans="1:8" ht="19.5" customHeight="1">
      <c r="A127" s="136">
        <v>3153</v>
      </c>
      <c r="B127" s="136" t="s">
        <v>748</v>
      </c>
      <c r="C127" s="137">
        <v>0</v>
      </c>
      <c r="D127" s="137">
        <v>857587500</v>
      </c>
      <c r="E127" s="137">
        <v>857587500</v>
      </c>
      <c r="F127" s="137">
        <v>857587500</v>
      </c>
      <c r="G127" s="137">
        <v>0</v>
      </c>
      <c r="H127" s="137">
        <v>857587500</v>
      </c>
    </row>
    <row r="128" spans="1:8" s="135" customFormat="1" ht="19.5" customHeight="1">
      <c r="A128" s="138">
        <v>331</v>
      </c>
      <c r="B128" s="138" t="s">
        <v>749</v>
      </c>
      <c r="C128" s="139">
        <v>77192922474</v>
      </c>
      <c r="D128" s="139">
        <v>3282945209</v>
      </c>
      <c r="E128" s="139">
        <v>163655075118</v>
      </c>
      <c r="F128" s="139">
        <v>251700420429</v>
      </c>
      <c r="G128" s="139">
        <v>355903586</v>
      </c>
      <c r="H128" s="139">
        <v>14491271632</v>
      </c>
    </row>
    <row r="129" spans="1:8" ht="19.5" customHeight="1">
      <c r="A129" s="136">
        <v>3311</v>
      </c>
      <c r="B129" s="136" t="s">
        <v>750</v>
      </c>
      <c r="C129" s="137">
        <v>77192922474</v>
      </c>
      <c r="D129" s="137">
        <v>2692912331</v>
      </c>
      <c r="E129" s="137">
        <v>143176294202</v>
      </c>
      <c r="F129" s="137">
        <v>229357054602</v>
      </c>
      <c r="G129" s="137">
        <v>355903586</v>
      </c>
      <c r="H129" s="137">
        <v>12036653843</v>
      </c>
    </row>
    <row r="130" spans="1:8" ht="19.5" customHeight="1">
      <c r="A130" s="136">
        <v>3312</v>
      </c>
      <c r="B130" s="136" t="s">
        <v>751</v>
      </c>
      <c r="C130" s="137">
        <v>0</v>
      </c>
      <c r="D130" s="137">
        <v>12160000</v>
      </c>
      <c r="E130" s="137">
        <v>1104678600</v>
      </c>
      <c r="F130" s="137">
        <v>1124217800</v>
      </c>
      <c r="G130" s="137">
        <v>0</v>
      </c>
      <c r="H130" s="137">
        <v>31699200</v>
      </c>
    </row>
    <row r="131" spans="1:8" ht="19.5" customHeight="1">
      <c r="A131" s="136">
        <v>3313</v>
      </c>
      <c r="B131" s="136" t="s">
        <v>752</v>
      </c>
      <c r="C131" s="137">
        <v>0</v>
      </c>
      <c r="D131" s="137">
        <v>577872878</v>
      </c>
      <c r="E131" s="137">
        <v>18022414046</v>
      </c>
      <c r="F131" s="137">
        <v>19261119729</v>
      </c>
      <c r="G131" s="137">
        <v>0</v>
      </c>
      <c r="H131" s="137">
        <v>1816578561</v>
      </c>
    </row>
    <row r="132" spans="1:8" ht="19.5" customHeight="1">
      <c r="A132" s="136">
        <v>3314</v>
      </c>
      <c r="B132" s="136" t="s">
        <v>753</v>
      </c>
      <c r="C132" s="137">
        <v>0</v>
      </c>
      <c r="D132" s="137">
        <v>0</v>
      </c>
      <c r="E132" s="137">
        <v>1351688270</v>
      </c>
      <c r="F132" s="137">
        <v>1958028298</v>
      </c>
      <c r="G132" s="137">
        <v>0</v>
      </c>
      <c r="H132" s="137">
        <v>606340028</v>
      </c>
    </row>
    <row r="133" spans="1:8" s="135" customFormat="1" ht="19.5" customHeight="1">
      <c r="A133" s="138">
        <v>333</v>
      </c>
      <c r="B133" s="138" t="s">
        <v>754</v>
      </c>
      <c r="C133" s="139">
        <v>0</v>
      </c>
      <c r="D133" s="139">
        <v>634091627</v>
      </c>
      <c r="E133" s="139">
        <v>14195572859</v>
      </c>
      <c r="F133" s="139">
        <v>12670606253</v>
      </c>
      <c r="G133" s="139">
        <v>945834021</v>
      </c>
      <c r="H133" s="139">
        <v>54959042</v>
      </c>
    </row>
    <row r="134" spans="1:8" ht="19.5" customHeight="1">
      <c r="A134" s="136">
        <v>3331</v>
      </c>
      <c r="B134" s="136" t="s">
        <v>755</v>
      </c>
      <c r="C134" s="137">
        <v>0</v>
      </c>
      <c r="D134" s="137">
        <v>477340529</v>
      </c>
      <c r="E134" s="137">
        <v>12122804319</v>
      </c>
      <c r="F134" s="137">
        <v>11700422832</v>
      </c>
      <c r="G134" s="137">
        <v>0</v>
      </c>
      <c r="H134" s="137">
        <v>54959042</v>
      </c>
    </row>
    <row r="135" spans="1:8" ht="19.5" customHeight="1">
      <c r="A135" s="136">
        <v>33311</v>
      </c>
      <c r="B135" s="136" t="s">
        <v>756</v>
      </c>
      <c r="C135" s="137">
        <v>0</v>
      </c>
      <c r="D135" s="137">
        <v>477340529</v>
      </c>
      <c r="E135" s="137">
        <v>12122804319</v>
      </c>
      <c r="F135" s="137">
        <v>11700422832</v>
      </c>
      <c r="G135" s="137">
        <v>0</v>
      </c>
      <c r="H135" s="137">
        <v>54959042</v>
      </c>
    </row>
    <row r="136" spans="1:8" ht="19.5" customHeight="1">
      <c r="A136" s="136">
        <v>333111</v>
      </c>
      <c r="B136" s="136" t="s">
        <v>757</v>
      </c>
      <c r="C136" s="137">
        <v>0</v>
      </c>
      <c r="D136" s="137">
        <v>420694603</v>
      </c>
      <c r="E136" s="137">
        <v>11391849116</v>
      </c>
      <c r="F136" s="137">
        <v>10971154513</v>
      </c>
      <c r="G136" s="137">
        <v>0</v>
      </c>
      <c r="H136" s="137">
        <v>0</v>
      </c>
    </row>
    <row r="137" spans="1:8" ht="19.5" customHeight="1">
      <c r="A137" s="136">
        <v>333112</v>
      </c>
      <c r="B137" s="136" t="s">
        <v>758</v>
      </c>
      <c r="C137" s="137">
        <v>0</v>
      </c>
      <c r="D137" s="137">
        <v>14319652</v>
      </c>
      <c r="E137" s="137">
        <v>369629572</v>
      </c>
      <c r="F137" s="137">
        <v>374112000</v>
      </c>
      <c r="G137" s="137">
        <v>0</v>
      </c>
      <c r="H137" s="137">
        <v>18802080</v>
      </c>
    </row>
    <row r="138" spans="1:8" ht="19.5" customHeight="1">
      <c r="A138" s="136">
        <v>333114</v>
      </c>
      <c r="B138" s="136" t="s">
        <v>759</v>
      </c>
      <c r="C138" s="137">
        <v>0</v>
      </c>
      <c r="D138" s="137">
        <v>42326274</v>
      </c>
      <c r="E138" s="137">
        <v>361325631</v>
      </c>
      <c r="F138" s="137">
        <v>355156319</v>
      </c>
      <c r="G138" s="137">
        <v>0</v>
      </c>
      <c r="H138" s="137">
        <v>36156962</v>
      </c>
    </row>
    <row r="139" spans="1:8" ht="19.5" customHeight="1">
      <c r="A139" s="136">
        <v>3334</v>
      </c>
      <c r="B139" s="136" t="s">
        <v>760</v>
      </c>
      <c r="C139" s="137">
        <v>0</v>
      </c>
      <c r="D139" s="137">
        <v>156751098</v>
      </c>
      <c r="E139" s="137">
        <v>2048419140</v>
      </c>
      <c r="F139" s="137">
        <v>945834021</v>
      </c>
      <c r="G139" s="137">
        <v>945834021</v>
      </c>
      <c r="H139" s="137">
        <v>0</v>
      </c>
    </row>
    <row r="140" spans="1:8" ht="19.5" customHeight="1">
      <c r="A140" s="136">
        <v>33341</v>
      </c>
      <c r="B140" s="136" t="s">
        <v>761</v>
      </c>
      <c r="C140" s="137">
        <v>0</v>
      </c>
      <c r="D140" s="137">
        <v>156751098</v>
      </c>
      <c r="E140" s="137">
        <v>913613348</v>
      </c>
      <c r="F140" s="137">
        <v>378431125</v>
      </c>
      <c r="G140" s="137">
        <v>378431125</v>
      </c>
      <c r="H140" s="137">
        <v>0</v>
      </c>
    </row>
    <row r="141" spans="1:8" ht="19.5" customHeight="1">
      <c r="A141" s="136">
        <v>33343</v>
      </c>
      <c r="B141" s="136" t="s">
        <v>762</v>
      </c>
      <c r="C141" s="137">
        <v>0</v>
      </c>
      <c r="D141" s="137">
        <v>0</v>
      </c>
      <c r="E141" s="137">
        <v>1134805792</v>
      </c>
      <c r="F141" s="137">
        <v>567402896</v>
      </c>
      <c r="G141" s="137">
        <v>567402896</v>
      </c>
      <c r="H141" s="137">
        <v>0</v>
      </c>
    </row>
    <row r="142" spans="1:8" ht="19.5" customHeight="1">
      <c r="A142" s="136">
        <v>3337</v>
      </c>
      <c r="B142" s="136" t="s">
        <v>763</v>
      </c>
      <c r="C142" s="137">
        <v>0</v>
      </c>
      <c r="D142" s="137">
        <v>0</v>
      </c>
      <c r="E142" s="137">
        <v>23149400</v>
      </c>
      <c r="F142" s="137">
        <v>23149400</v>
      </c>
      <c r="G142" s="137">
        <v>0</v>
      </c>
      <c r="H142" s="137">
        <v>0</v>
      </c>
    </row>
    <row r="143" spans="1:8" ht="19.5" customHeight="1">
      <c r="A143" s="136">
        <v>33371</v>
      </c>
      <c r="B143" s="136" t="s">
        <v>764</v>
      </c>
      <c r="C143" s="137">
        <v>0</v>
      </c>
      <c r="D143" s="137">
        <v>0</v>
      </c>
      <c r="E143" s="137">
        <v>21149400</v>
      </c>
      <c r="F143" s="137">
        <v>21149400</v>
      </c>
      <c r="G143" s="137">
        <v>0</v>
      </c>
      <c r="H143" s="137">
        <v>0</v>
      </c>
    </row>
    <row r="144" spans="1:8" ht="19.5" customHeight="1">
      <c r="A144" s="136">
        <v>33372</v>
      </c>
      <c r="B144" s="136" t="s">
        <v>765</v>
      </c>
      <c r="C144" s="137">
        <v>0</v>
      </c>
      <c r="D144" s="137">
        <v>0</v>
      </c>
      <c r="E144" s="137">
        <v>1000000</v>
      </c>
      <c r="F144" s="137">
        <v>1000000</v>
      </c>
      <c r="G144" s="137">
        <v>0</v>
      </c>
      <c r="H144" s="137">
        <v>0</v>
      </c>
    </row>
    <row r="145" spans="1:8" ht="19.5" customHeight="1">
      <c r="A145" s="136">
        <v>33374</v>
      </c>
      <c r="B145" s="136" t="s">
        <v>766</v>
      </c>
      <c r="C145" s="137">
        <v>0</v>
      </c>
      <c r="D145" s="137">
        <v>0</v>
      </c>
      <c r="E145" s="137">
        <v>1000000</v>
      </c>
      <c r="F145" s="137">
        <v>1000000</v>
      </c>
      <c r="G145" s="137">
        <v>0</v>
      </c>
      <c r="H145" s="137">
        <v>0</v>
      </c>
    </row>
    <row r="146" spans="1:8" ht="19.5" customHeight="1">
      <c r="A146" s="136">
        <v>3338</v>
      </c>
      <c r="B146" s="136" t="s">
        <v>767</v>
      </c>
      <c r="C146" s="137">
        <v>0</v>
      </c>
      <c r="D146" s="137">
        <v>0</v>
      </c>
      <c r="E146" s="137">
        <v>1200000</v>
      </c>
      <c r="F146" s="137">
        <v>1200000</v>
      </c>
      <c r="G146" s="137">
        <v>0</v>
      </c>
      <c r="H146" s="137">
        <v>0</v>
      </c>
    </row>
    <row r="147" spans="1:8" ht="19.5" customHeight="1">
      <c r="A147" s="136">
        <v>33381</v>
      </c>
      <c r="B147" s="136" t="s">
        <v>768</v>
      </c>
      <c r="C147" s="137">
        <v>0</v>
      </c>
      <c r="D147" s="137">
        <v>0</v>
      </c>
      <c r="E147" s="137">
        <v>1200000</v>
      </c>
      <c r="F147" s="137">
        <v>1200000</v>
      </c>
      <c r="G147" s="137">
        <v>0</v>
      </c>
      <c r="H147" s="137">
        <v>0</v>
      </c>
    </row>
    <row r="148" spans="1:8" s="135" customFormat="1" ht="19.5" customHeight="1">
      <c r="A148" s="138">
        <v>334</v>
      </c>
      <c r="B148" s="138" t="s">
        <v>769</v>
      </c>
      <c r="C148" s="139">
        <v>0</v>
      </c>
      <c r="D148" s="139">
        <v>0</v>
      </c>
      <c r="E148" s="139">
        <v>24940379600</v>
      </c>
      <c r="F148" s="139">
        <v>24940379600</v>
      </c>
      <c r="G148" s="139">
        <v>0</v>
      </c>
      <c r="H148" s="139">
        <v>0</v>
      </c>
    </row>
    <row r="149" spans="1:8" ht="19.5" customHeight="1">
      <c r="A149" s="136">
        <v>3341</v>
      </c>
      <c r="B149" s="136" t="s">
        <v>770</v>
      </c>
      <c r="C149" s="137">
        <v>0</v>
      </c>
      <c r="D149" s="137">
        <v>0</v>
      </c>
      <c r="E149" s="137">
        <v>16896816300</v>
      </c>
      <c r="F149" s="137">
        <v>16896816300</v>
      </c>
      <c r="G149" s="137">
        <v>0</v>
      </c>
      <c r="H149" s="137">
        <v>0</v>
      </c>
    </row>
    <row r="150" spans="1:8" ht="19.5" customHeight="1">
      <c r="A150" s="136">
        <v>33411</v>
      </c>
      <c r="B150" s="136" t="s">
        <v>771</v>
      </c>
      <c r="C150" s="137">
        <v>0</v>
      </c>
      <c r="D150" s="137">
        <v>0</v>
      </c>
      <c r="E150" s="137">
        <v>3759245400</v>
      </c>
      <c r="F150" s="137">
        <v>3759245400</v>
      </c>
      <c r="G150" s="137">
        <v>0</v>
      </c>
      <c r="H150" s="137">
        <v>0</v>
      </c>
    </row>
    <row r="151" spans="1:8" ht="19.5" customHeight="1">
      <c r="A151" s="136">
        <v>33412</v>
      </c>
      <c r="B151" s="136" t="s">
        <v>772</v>
      </c>
      <c r="C151" s="137">
        <v>0</v>
      </c>
      <c r="D151" s="137">
        <v>0</v>
      </c>
      <c r="E151" s="137">
        <v>13137570900</v>
      </c>
      <c r="F151" s="137">
        <v>13137570900</v>
      </c>
      <c r="G151" s="137">
        <v>0</v>
      </c>
      <c r="H151" s="137">
        <v>0</v>
      </c>
    </row>
    <row r="152" spans="1:8" ht="19.5" customHeight="1">
      <c r="A152" s="136">
        <v>3342</v>
      </c>
      <c r="B152" s="136" t="s">
        <v>773</v>
      </c>
      <c r="C152" s="137">
        <v>0</v>
      </c>
      <c r="D152" s="137">
        <v>0</v>
      </c>
      <c r="E152" s="137">
        <v>1058695400</v>
      </c>
      <c r="F152" s="137">
        <v>1058695400</v>
      </c>
      <c r="G152" s="137">
        <v>0</v>
      </c>
      <c r="H152" s="137">
        <v>0</v>
      </c>
    </row>
    <row r="153" spans="1:8" ht="19.5" customHeight="1">
      <c r="A153" s="136">
        <v>33421</v>
      </c>
      <c r="B153" s="136" t="s">
        <v>774</v>
      </c>
      <c r="C153" s="137">
        <v>0</v>
      </c>
      <c r="D153" s="137">
        <v>0</v>
      </c>
      <c r="E153" s="137">
        <v>177089600</v>
      </c>
      <c r="F153" s="137">
        <v>177089600</v>
      </c>
      <c r="G153" s="137">
        <v>0</v>
      </c>
      <c r="H153" s="137">
        <v>0</v>
      </c>
    </row>
    <row r="154" spans="1:8" ht="19.5" customHeight="1">
      <c r="A154" s="136">
        <v>33422</v>
      </c>
      <c r="B154" s="136" t="s">
        <v>775</v>
      </c>
      <c r="C154" s="137">
        <v>0</v>
      </c>
      <c r="D154" s="137">
        <v>0</v>
      </c>
      <c r="E154" s="137">
        <v>881605800</v>
      </c>
      <c r="F154" s="137">
        <v>881605800</v>
      </c>
      <c r="G154" s="137">
        <v>0</v>
      </c>
      <c r="H154" s="137">
        <v>0</v>
      </c>
    </row>
    <row r="155" spans="1:8" ht="19.5" customHeight="1">
      <c r="A155" s="136">
        <v>3343</v>
      </c>
      <c r="B155" s="136" t="s">
        <v>776</v>
      </c>
      <c r="C155" s="137">
        <v>0</v>
      </c>
      <c r="D155" s="137">
        <v>0</v>
      </c>
      <c r="E155" s="137">
        <v>6039307700</v>
      </c>
      <c r="F155" s="137">
        <v>6039307700</v>
      </c>
      <c r="G155" s="137">
        <v>0</v>
      </c>
      <c r="H155" s="137">
        <v>0</v>
      </c>
    </row>
    <row r="156" spans="1:8" ht="19.5" customHeight="1">
      <c r="A156" s="136">
        <v>33431</v>
      </c>
      <c r="B156" s="136" t="s">
        <v>777</v>
      </c>
      <c r="C156" s="137">
        <v>0</v>
      </c>
      <c r="D156" s="137">
        <v>0</v>
      </c>
      <c r="E156" s="137">
        <v>771281000</v>
      </c>
      <c r="F156" s="137">
        <v>771281000</v>
      </c>
      <c r="G156" s="137">
        <v>0</v>
      </c>
      <c r="H156" s="137">
        <v>0</v>
      </c>
    </row>
    <row r="157" spans="1:8" ht="19.5" customHeight="1">
      <c r="A157" s="136">
        <v>33432</v>
      </c>
      <c r="B157" s="136" t="s">
        <v>778</v>
      </c>
      <c r="C157" s="137">
        <v>0</v>
      </c>
      <c r="D157" s="137">
        <v>0</v>
      </c>
      <c r="E157" s="137">
        <v>5268026700</v>
      </c>
      <c r="F157" s="137">
        <v>5268026700</v>
      </c>
      <c r="G157" s="137">
        <v>0</v>
      </c>
      <c r="H157" s="137">
        <v>0</v>
      </c>
    </row>
    <row r="158" spans="1:8" ht="19.5" customHeight="1">
      <c r="A158" s="136">
        <v>3344</v>
      </c>
      <c r="B158" s="136" t="s">
        <v>779</v>
      </c>
      <c r="C158" s="137">
        <v>0</v>
      </c>
      <c r="D158" s="137">
        <v>0</v>
      </c>
      <c r="E158" s="137">
        <v>945560200</v>
      </c>
      <c r="F158" s="137">
        <v>945560200</v>
      </c>
      <c r="G158" s="137">
        <v>0</v>
      </c>
      <c r="H158" s="137">
        <v>0</v>
      </c>
    </row>
    <row r="159" spans="1:8" ht="19.5" customHeight="1">
      <c r="A159" s="136">
        <v>33441</v>
      </c>
      <c r="B159" s="136" t="s">
        <v>780</v>
      </c>
      <c r="C159" s="137">
        <v>0</v>
      </c>
      <c r="D159" s="137">
        <v>0</v>
      </c>
      <c r="E159" s="137">
        <v>277686000</v>
      </c>
      <c r="F159" s="137">
        <v>277686000</v>
      </c>
      <c r="G159" s="137">
        <v>0</v>
      </c>
      <c r="H159" s="137">
        <v>0</v>
      </c>
    </row>
    <row r="160" spans="1:8" ht="19.5" customHeight="1">
      <c r="A160" s="136">
        <v>33442</v>
      </c>
      <c r="B160" s="136" t="s">
        <v>781</v>
      </c>
      <c r="C160" s="137">
        <v>0</v>
      </c>
      <c r="D160" s="137">
        <v>0</v>
      </c>
      <c r="E160" s="137">
        <v>667874200</v>
      </c>
      <c r="F160" s="137">
        <v>667874200</v>
      </c>
      <c r="G160" s="137">
        <v>0</v>
      </c>
      <c r="H160" s="137">
        <v>0</v>
      </c>
    </row>
    <row r="161" spans="1:8" s="135" customFormat="1" ht="19.5" customHeight="1">
      <c r="A161" s="138">
        <v>335</v>
      </c>
      <c r="B161" s="138" t="s">
        <v>782</v>
      </c>
      <c r="C161" s="139">
        <v>0</v>
      </c>
      <c r="D161" s="139">
        <v>2760213778</v>
      </c>
      <c r="E161" s="139">
        <v>6158950035</v>
      </c>
      <c r="F161" s="139">
        <v>4865010899</v>
      </c>
      <c r="G161" s="139">
        <v>0</v>
      </c>
      <c r="H161" s="139">
        <v>1466274642</v>
      </c>
    </row>
    <row r="162" spans="1:8" ht="19.5" customHeight="1">
      <c r="A162" s="136">
        <v>3351</v>
      </c>
      <c r="B162" s="136" t="s">
        <v>783</v>
      </c>
      <c r="C162" s="137">
        <v>0</v>
      </c>
      <c r="D162" s="137">
        <v>2760213778</v>
      </c>
      <c r="E162" s="137">
        <v>6158950035</v>
      </c>
      <c r="F162" s="137">
        <v>4865010899</v>
      </c>
      <c r="G162" s="137">
        <v>0</v>
      </c>
      <c r="H162" s="137">
        <v>1466274642</v>
      </c>
    </row>
    <row r="163" spans="1:8" s="135" customFormat="1" ht="19.5" customHeight="1">
      <c r="A163" s="138">
        <v>338</v>
      </c>
      <c r="B163" s="138" t="s">
        <v>784</v>
      </c>
      <c r="C163" s="139">
        <v>37</v>
      </c>
      <c r="D163" s="139">
        <v>2587093396</v>
      </c>
      <c r="E163" s="139">
        <v>2315993108</v>
      </c>
      <c r="F163" s="139">
        <v>4051955174</v>
      </c>
      <c r="G163" s="139">
        <v>0</v>
      </c>
      <c r="H163" s="139">
        <v>4323055425</v>
      </c>
    </row>
    <row r="164" spans="1:8" ht="19.5" customHeight="1">
      <c r="A164" s="136">
        <v>3383</v>
      </c>
      <c r="B164" s="136" t="s">
        <v>785</v>
      </c>
      <c r="C164" s="137">
        <v>37</v>
      </c>
      <c r="D164" s="137">
        <v>0</v>
      </c>
      <c r="E164" s="137">
        <v>1055687331</v>
      </c>
      <c r="F164" s="137">
        <v>1055687368</v>
      </c>
      <c r="G164" s="137">
        <v>0</v>
      </c>
      <c r="H164" s="137">
        <v>0</v>
      </c>
    </row>
    <row r="165" spans="1:8" ht="19.5" customHeight="1">
      <c r="A165" s="136">
        <v>33831</v>
      </c>
      <c r="B165" s="136" t="s">
        <v>786</v>
      </c>
      <c r="C165" s="137">
        <v>37</v>
      </c>
      <c r="D165" s="137">
        <v>0</v>
      </c>
      <c r="E165" s="137">
        <v>1055687331</v>
      </c>
      <c r="F165" s="137">
        <v>1055687368</v>
      </c>
      <c r="G165" s="137">
        <v>0</v>
      </c>
      <c r="H165" s="137">
        <v>0</v>
      </c>
    </row>
    <row r="166" spans="1:8" ht="19.5" customHeight="1">
      <c r="A166" s="136">
        <v>3384</v>
      </c>
      <c r="B166" s="136" t="s">
        <v>787</v>
      </c>
      <c r="C166" s="137">
        <v>0</v>
      </c>
      <c r="D166" s="137">
        <v>0</v>
      </c>
      <c r="E166" s="137">
        <v>165004871</v>
      </c>
      <c r="F166" s="137">
        <v>165004871</v>
      </c>
      <c r="G166" s="137">
        <v>0</v>
      </c>
      <c r="H166" s="137">
        <v>0</v>
      </c>
    </row>
    <row r="167" spans="1:8" ht="19.5" customHeight="1">
      <c r="A167" s="136">
        <v>33841</v>
      </c>
      <c r="B167" s="136" t="s">
        <v>788</v>
      </c>
      <c r="C167" s="137">
        <v>0</v>
      </c>
      <c r="D167" s="137">
        <v>0</v>
      </c>
      <c r="E167" s="137">
        <v>165004871</v>
      </c>
      <c r="F167" s="137">
        <v>165004871</v>
      </c>
      <c r="G167" s="137">
        <v>0</v>
      </c>
      <c r="H167" s="137">
        <v>0</v>
      </c>
    </row>
    <row r="168" spans="1:8" ht="19.5" customHeight="1">
      <c r="A168" s="136">
        <v>3388</v>
      </c>
      <c r="B168" s="136" t="s">
        <v>784</v>
      </c>
      <c r="C168" s="137">
        <v>0</v>
      </c>
      <c r="D168" s="137">
        <v>2587093396</v>
      </c>
      <c r="E168" s="137">
        <v>1021965429</v>
      </c>
      <c r="F168" s="137">
        <v>2757927458</v>
      </c>
      <c r="G168" s="137">
        <v>0</v>
      </c>
      <c r="H168" s="137">
        <v>4323055425</v>
      </c>
    </row>
    <row r="169" spans="1:8" ht="19.5" customHeight="1">
      <c r="A169" s="136">
        <v>33881</v>
      </c>
      <c r="B169" s="136" t="s">
        <v>789</v>
      </c>
      <c r="C169" s="137">
        <v>0</v>
      </c>
      <c r="D169" s="137">
        <v>1867093396</v>
      </c>
      <c r="E169" s="137">
        <v>756965429</v>
      </c>
      <c r="F169" s="137">
        <v>2029927458</v>
      </c>
      <c r="G169" s="137">
        <v>0</v>
      </c>
      <c r="H169" s="137">
        <v>3140055425</v>
      </c>
    </row>
    <row r="170" spans="1:8" ht="19.5" customHeight="1">
      <c r="A170" s="136">
        <v>33882</v>
      </c>
      <c r="B170" s="136" t="s">
        <v>790</v>
      </c>
      <c r="C170" s="137">
        <v>0</v>
      </c>
      <c r="D170" s="137">
        <v>175000000</v>
      </c>
      <c r="E170" s="137">
        <v>108000000</v>
      </c>
      <c r="F170" s="137">
        <v>176000000</v>
      </c>
      <c r="G170" s="137">
        <v>0</v>
      </c>
      <c r="H170" s="137">
        <v>243000000</v>
      </c>
    </row>
    <row r="171" spans="1:8" ht="19.5" customHeight="1">
      <c r="A171" s="136">
        <v>33883</v>
      </c>
      <c r="B171" s="136" t="s">
        <v>791</v>
      </c>
      <c r="C171" s="137">
        <v>0</v>
      </c>
      <c r="D171" s="137">
        <v>545000000</v>
      </c>
      <c r="E171" s="137">
        <v>157000000</v>
      </c>
      <c r="F171" s="137">
        <v>552000000</v>
      </c>
      <c r="G171" s="137">
        <v>0</v>
      </c>
      <c r="H171" s="137">
        <v>940000000</v>
      </c>
    </row>
    <row r="172" spans="1:8" ht="19.5" customHeight="1">
      <c r="A172" s="136">
        <v>3389</v>
      </c>
      <c r="B172" s="136" t="s">
        <v>792</v>
      </c>
      <c r="C172" s="137">
        <v>0</v>
      </c>
      <c r="D172" s="137">
        <v>0</v>
      </c>
      <c r="E172" s="137">
        <v>73335477</v>
      </c>
      <c r="F172" s="137">
        <v>73335477</v>
      </c>
      <c r="G172" s="137">
        <v>0</v>
      </c>
      <c r="H172" s="137">
        <v>0</v>
      </c>
    </row>
    <row r="173" spans="1:8" ht="19.5" customHeight="1">
      <c r="A173" s="136">
        <v>33891</v>
      </c>
      <c r="B173" s="136" t="s">
        <v>793</v>
      </c>
      <c r="C173" s="137">
        <v>0</v>
      </c>
      <c r="D173" s="137">
        <v>0</v>
      </c>
      <c r="E173" s="137">
        <v>73335477</v>
      </c>
      <c r="F173" s="137">
        <v>73335477</v>
      </c>
      <c r="G173" s="137">
        <v>0</v>
      </c>
      <c r="H173" s="137">
        <v>0</v>
      </c>
    </row>
    <row r="174" spans="1:8" s="135" customFormat="1" ht="19.5" customHeight="1">
      <c r="A174" s="138">
        <v>341</v>
      </c>
      <c r="B174" s="138" t="s">
        <v>794</v>
      </c>
      <c r="C174" s="139">
        <v>0</v>
      </c>
      <c r="D174" s="139">
        <v>92169000000</v>
      </c>
      <c r="E174" s="139">
        <v>16779934028</v>
      </c>
      <c r="F174" s="139">
        <v>27881933000</v>
      </c>
      <c r="G174" s="139">
        <v>0</v>
      </c>
      <c r="H174" s="139">
        <v>103270998972</v>
      </c>
    </row>
    <row r="175" spans="1:8" ht="19.5" customHeight="1">
      <c r="A175" s="136">
        <v>3411</v>
      </c>
      <c r="B175" s="136" t="s">
        <v>795</v>
      </c>
      <c r="C175" s="137">
        <v>0</v>
      </c>
      <c r="D175" s="137">
        <v>92169000000</v>
      </c>
      <c r="E175" s="137">
        <v>16779934028</v>
      </c>
      <c r="F175" s="137">
        <v>27881933000</v>
      </c>
      <c r="G175" s="137">
        <v>0</v>
      </c>
      <c r="H175" s="137">
        <v>103270998972</v>
      </c>
    </row>
    <row r="176" spans="1:8" ht="19.5" customHeight="1">
      <c r="A176" s="136">
        <v>34111</v>
      </c>
      <c r="B176" s="136" t="s">
        <v>796</v>
      </c>
      <c r="C176" s="137">
        <v>0</v>
      </c>
      <c r="D176" s="137">
        <v>80444000000</v>
      </c>
      <c r="E176" s="137">
        <v>16779934028</v>
      </c>
      <c r="F176" s="137">
        <v>27881933000</v>
      </c>
      <c r="G176" s="137">
        <v>0</v>
      </c>
      <c r="H176" s="137">
        <v>91545998972</v>
      </c>
    </row>
    <row r="177" spans="1:8" ht="19.5" customHeight="1">
      <c r="A177" s="136">
        <v>34113</v>
      </c>
      <c r="B177" s="136" t="s">
        <v>797</v>
      </c>
      <c r="C177" s="137">
        <v>0</v>
      </c>
      <c r="D177" s="137">
        <v>11725000000</v>
      </c>
      <c r="E177" s="137">
        <v>0</v>
      </c>
      <c r="F177" s="137">
        <v>0</v>
      </c>
      <c r="G177" s="137">
        <v>0</v>
      </c>
      <c r="H177" s="137">
        <v>11725000000</v>
      </c>
    </row>
    <row r="178" spans="1:8" s="135" customFormat="1" ht="19.5" customHeight="1">
      <c r="A178" s="138">
        <v>342</v>
      </c>
      <c r="B178" s="138" t="s">
        <v>798</v>
      </c>
      <c r="C178" s="139">
        <v>0</v>
      </c>
      <c r="D178" s="139">
        <v>4970283765</v>
      </c>
      <c r="E178" s="139">
        <v>8840618600</v>
      </c>
      <c r="F178" s="139">
        <v>13841985005</v>
      </c>
      <c r="G178" s="139">
        <v>0</v>
      </c>
      <c r="H178" s="139">
        <v>9971650170</v>
      </c>
    </row>
    <row r="179" spans="1:8" ht="19.5" customHeight="1">
      <c r="A179" s="136">
        <v>3421</v>
      </c>
      <c r="B179" s="136" t="s">
        <v>799</v>
      </c>
      <c r="C179" s="137">
        <v>0</v>
      </c>
      <c r="D179" s="137">
        <v>3898299390</v>
      </c>
      <c r="E179" s="137">
        <v>7983031100</v>
      </c>
      <c r="F179" s="137">
        <v>13841985005</v>
      </c>
      <c r="G179" s="137">
        <v>0</v>
      </c>
      <c r="H179" s="137">
        <v>9757253295</v>
      </c>
    </row>
    <row r="180" spans="1:8" ht="19.5" customHeight="1">
      <c r="A180" s="136">
        <v>3423</v>
      </c>
      <c r="B180" s="136" t="s">
        <v>800</v>
      </c>
      <c r="C180" s="137">
        <v>0</v>
      </c>
      <c r="D180" s="137">
        <v>1071984375</v>
      </c>
      <c r="E180" s="137">
        <v>857587500</v>
      </c>
      <c r="F180" s="137">
        <v>0</v>
      </c>
      <c r="G180" s="137">
        <v>0</v>
      </c>
      <c r="H180" s="137">
        <v>214396875</v>
      </c>
    </row>
    <row r="181" spans="1:8" s="135" customFormat="1" ht="19.5" customHeight="1">
      <c r="A181" s="138">
        <v>344</v>
      </c>
      <c r="B181" s="138" t="s">
        <v>801</v>
      </c>
      <c r="C181" s="139">
        <v>0</v>
      </c>
      <c r="D181" s="139">
        <v>0</v>
      </c>
      <c r="E181" s="139">
        <v>0</v>
      </c>
      <c r="F181" s="139">
        <v>709731815</v>
      </c>
      <c r="G181" s="139">
        <v>0</v>
      </c>
      <c r="H181" s="139">
        <v>709731815</v>
      </c>
    </row>
    <row r="182" spans="1:8" ht="19.5" customHeight="1">
      <c r="A182" s="136">
        <v>3441</v>
      </c>
      <c r="B182" s="136" t="s">
        <v>802</v>
      </c>
      <c r="C182" s="137">
        <v>0</v>
      </c>
      <c r="D182" s="137">
        <v>0</v>
      </c>
      <c r="E182" s="137">
        <v>0</v>
      </c>
      <c r="F182" s="137">
        <v>709731815</v>
      </c>
      <c r="G182" s="137">
        <v>0</v>
      </c>
      <c r="H182" s="137">
        <v>709731815</v>
      </c>
    </row>
    <row r="183" spans="1:8" s="135" customFormat="1" ht="19.5" customHeight="1">
      <c r="A183" s="138">
        <v>353</v>
      </c>
      <c r="B183" s="138" t="s">
        <v>803</v>
      </c>
      <c r="C183" s="139">
        <v>0</v>
      </c>
      <c r="D183" s="139">
        <v>12648083</v>
      </c>
      <c r="E183" s="139">
        <v>69251400</v>
      </c>
      <c r="F183" s="139">
        <v>69251400</v>
      </c>
      <c r="G183" s="139">
        <v>0</v>
      </c>
      <c r="H183" s="139">
        <v>12648083</v>
      </c>
    </row>
    <row r="184" spans="1:8" ht="19.5" customHeight="1">
      <c r="A184" s="136">
        <v>3531</v>
      </c>
      <c r="B184" s="136" t="s">
        <v>804</v>
      </c>
      <c r="C184" s="137">
        <v>0</v>
      </c>
      <c r="D184" s="137">
        <v>0</v>
      </c>
      <c r="E184" s="137">
        <v>28400000</v>
      </c>
      <c r="F184" s="137">
        <v>40851400</v>
      </c>
      <c r="G184" s="137">
        <v>0</v>
      </c>
      <c r="H184" s="137">
        <v>12451400</v>
      </c>
    </row>
    <row r="185" spans="1:8" ht="19.5" customHeight="1">
      <c r="A185" s="136">
        <v>3532</v>
      </c>
      <c r="B185" s="136" t="s">
        <v>805</v>
      </c>
      <c r="C185" s="137">
        <v>0</v>
      </c>
      <c r="D185" s="137">
        <v>12648083</v>
      </c>
      <c r="E185" s="137">
        <v>40851400</v>
      </c>
      <c r="F185" s="137">
        <v>28400000</v>
      </c>
      <c r="G185" s="137">
        <v>0</v>
      </c>
      <c r="H185" s="137">
        <v>196683</v>
      </c>
    </row>
    <row r="186" spans="1:8" s="135" customFormat="1" ht="19.5" customHeight="1">
      <c r="A186" s="138">
        <v>411</v>
      </c>
      <c r="B186" s="138" t="s">
        <v>806</v>
      </c>
      <c r="C186" s="139">
        <v>0</v>
      </c>
      <c r="D186" s="139">
        <v>136000000000</v>
      </c>
      <c r="E186" s="139">
        <v>0</v>
      </c>
      <c r="F186" s="139">
        <v>0</v>
      </c>
      <c r="G186" s="139">
        <v>0</v>
      </c>
      <c r="H186" s="139">
        <v>136000000000</v>
      </c>
    </row>
    <row r="187" spans="1:8" ht="19.5" customHeight="1">
      <c r="A187" s="136">
        <v>4111</v>
      </c>
      <c r="B187" s="136" t="s">
        <v>807</v>
      </c>
      <c r="C187" s="137">
        <v>0</v>
      </c>
      <c r="D187" s="137">
        <v>136000000000</v>
      </c>
      <c r="E187" s="137">
        <v>0</v>
      </c>
      <c r="F187" s="137">
        <v>0</v>
      </c>
      <c r="G187" s="137">
        <v>0</v>
      </c>
      <c r="H187" s="137">
        <v>136000000000</v>
      </c>
    </row>
    <row r="188" spans="1:8" ht="19.5" customHeight="1">
      <c r="A188" s="136">
        <v>41111</v>
      </c>
      <c r="B188" s="136" t="s">
        <v>808</v>
      </c>
      <c r="C188" s="137">
        <v>0</v>
      </c>
      <c r="D188" s="137">
        <v>126000000000</v>
      </c>
      <c r="E188" s="137">
        <v>0</v>
      </c>
      <c r="F188" s="137">
        <v>0</v>
      </c>
      <c r="G188" s="137">
        <v>0</v>
      </c>
      <c r="H188" s="137">
        <v>126000000000</v>
      </c>
    </row>
    <row r="189" spans="1:8" ht="19.5" customHeight="1">
      <c r="A189" s="136">
        <v>41113</v>
      </c>
      <c r="B189" s="136" t="s">
        <v>809</v>
      </c>
      <c r="C189" s="137">
        <v>0</v>
      </c>
      <c r="D189" s="137">
        <v>10000000000</v>
      </c>
      <c r="E189" s="137">
        <v>0</v>
      </c>
      <c r="F189" s="137">
        <v>0</v>
      </c>
      <c r="G189" s="137">
        <v>0</v>
      </c>
      <c r="H189" s="137">
        <v>10000000000</v>
      </c>
    </row>
    <row r="190" spans="1:8" s="135" customFormat="1" ht="19.5" customHeight="1">
      <c r="A190" s="138">
        <v>413</v>
      </c>
      <c r="B190" s="138" t="s">
        <v>810</v>
      </c>
      <c r="C190" s="139">
        <v>0</v>
      </c>
      <c r="D190" s="139">
        <v>0</v>
      </c>
      <c r="E190" s="139">
        <v>68883</v>
      </c>
      <c r="F190" s="139">
        <v>68883</v>
      </c>
      <c r="G190" s="139">
        <v>0</v>
      </c>
      <c r="H190" s="139">
        <v>0</v>
      </c>
    </row>
    <row r="191" spans="1:8" ht="19.5" customHeight="1">
      <c r="A191" s="136">
        <v>4131</v>
      </c>
      <c r="B191" s="136" t="s">
        <v>811</v>
      </c>
      <c r="C191" s="137">
        <v>0</v>
      </c>
      <c r="D191" s="137">
        <v>0</v>
      </c>
      <c r="E191" s="137">
        <v>68883</v>
      </c>
      <c r="F191" s="137">
        <v>68883</v>
      </c>
      <c r="G191" s="137">
        <v>0</v>
      </c>
      <c r="H191" s="137">
        <v>0</v>
      </c>
    </row>
    <row r="192" spans="1:8" s="135" customFormat="1" ht="19.5" customHeight="1">
      <c r="A192" s="138">
        <v>415</v>
      </c>
      <c r="B192" s="138" t="s">
        <v>812</v>
      </c>
      <c r="C192" s="139">
        <v>0</v>
      </c>
      <c r="D192" s="139">
        <v>300000000</v>
      </c>
      <c r="E192" s="139">
        <v>0</v>
      </c>
      <c r="F192" s="139">
        <v>0</v>
      </c>
      <c r="G192" s="139">
        <v>0</v>
      </c>
      <c r="H192" s="139">
        <v>300000000</v>
      </c>
    </row>
    <row r="193" spans="1:8" ht="19.5" customHeight="1">
      <c r="A193" s="136">
        <v>4151</v>
      </c>
      <c r="B193" s="136" t="s">
        <v>813</v>
      </c>
      <c r="C193" s="137">
        <v>0</v>
      </c>
      <c r="D193" s="137">
        <v>300000000</v>
      </c>
      <c r="E193" s="137">
        <v>0</v>
      </c>
      <c r="F193" s="137">
        <v>0</v>
      </c>
      <c r="G193" s="137">
        <v>0</v>
      </c>
      <c r="H193" s="137">
        <v>300000000</v>
      </c>
    </row>
    <row r="194" spans="1:8" s="135" customFormat="1" ht="19.5" customHeight="1">
      <c r="A194" s="138">
        <v>419</v>
      </c>
      <c r="B194" s="138" t="s">
        <v>814</v>
      </c>
      <c r="C194" s="139">
        <v>2819118330</v>
      </c>
      <c r="D194" s="139">
        <v>0</v>
      </c>
      <c r="E194" s="139">
        <v>2969294450</v>
      </c>
      <c r="F194" s="139">
        <v>0</v>
      </c>
      <c r="G194" s="139">
        <v>5788412780</v>
      </c>
      <c r="H194" s="139">
        <v>0</v>
      </c>
    </row>
    <row r="195" spans="1:8" ht="19.5" customHeight="1">
      <c r="A195" s="136">
        <v>4191</v>
      </c>
      <c r="B195" s="136" t="s">
        <v>815</v>
      </c>
      <c r="C195" s="137">
        <v>2819118330</v>
      </c>
      <c r="D195" s="137">
        <v>0</v>
      </c>
      <c r="E195" s="137">
        <v>2969294450</v>
      </c>
      <c r="F195" s="137">
        <v>0</v>
      </c>
      <c r="G195" s="137">
        <v>5788412780</v>
      </c>
      <c r="H195" s="137">
        <v>0</v>
      </c>
    </row>
    <row r="196" spans="1:8" s="135" customFormat="1" ht="19.5" customHeight="1">
      <c r="A196" s="138">
        <v>421</v>
      </c>
      <c r="B196" s="138" t="s">
        <v>816</v>
      </c>
      <c r="C196" s="139">
        <v>2951291675</v>
      </c>
      <c r="D196" s="139">
        <v>8787428734</v>
      </c>
      <c r="E196" s="139">
        <v>9536721782</v>
      </c>
      <c r="F196" s="139">
        <v>6602272629</v>
      </c>
      <c r="G196" s="139">
        <v>2055111402</v>
      </c>
      <c r="H196" s="139">
        <v>4956799308</v>
      </c>
    </row>
    <row r="197" spans="1:8" ht="19.5" customHeight="1">
      <c r="A197" s="136">
        <v>4211</v>
      </c>
      <c r="B197" s="136" t="s">
        <v>817</v>
      </c>
      <c r="C197" s="137">
        <v>0</v>
      </c>
      <c r="D197" s="137">
        <v>8227589942</v>
      </c>
      <c r="E197" s="137">
        <v>4345490276</v>
      </c>
      <c r="F197" s="137">
        <v>567197935</v>
      </c>
      <c r="G197" s="137">
        <v>0</v>
      </c>
      <c r="H197" s="137">
        <v>4449297601</v>
      </c>
    </row>
    <row r="198" spans="1:8" ht="19.5" customHeight="1">
      <c r="A198" s="136">
        <v>4212</v>
      </c>
      <c r="B198" s="136" t="s">
        <v>818</v>
      </c>
      <c r="C198" s="137">
        <v>0</v>
      </c>
      <c r="D198" s="137">
        <v>155439921</v>
      </c>
      <c r="E198" s="137">
        <v>897077692</v>
      </c>
      <c r="F198" s="137">
        <v>586906589</v>
      </c>
      <c r="G198" s="137">
        <v>154731182</v>
      </c>
      <c r="H198" s="137">
        <v>0</v>
      </c>
    </row>
    <row r="199" spans="1:8" ht="19.5" customHeight="1">
      <c r="A199" s="136">
        <v>4213</v>
      </c>
      <c r="B199" s="136" t="s">
        <v>819</v>
      </c>
      <c r="C199" s="137">
        <v>2951291675</v>
      </c>
      <c r="D199" s="137">
        <v>0</v>
      </c>
      <c r="E199" s="137">
        <v>4100079948</v>
      </c>
      <c r="F199" s="137">
        <v>5150991403</v>
      </c>
      <c r="G199" s="137">
        <v>1900380220</v>
      </c>
      <c r="H199" s="137">
        <v>0</v>
      </c>
    </row>
    <row r="200" spans="1:8" ht="19.5" customHeight="1">
      <c r="A200" s="136">
        <v>4214</v>
      </c>
      <c r="B200" s="136" t="s">
        <v>820</v>
      </c>
      <c r="C200" s="137">
        <v>0</v>
      </c>
      <c r="D200" s="137">
        <v>404398871</v>
      </c>
      <c r="E200" s="137">
        <v>194073866</v>
      </c>
      <c r="F200" s="137">
        <v>297176702</v>
      </c>
      <c r="G200" s="137">
        <v>0</v>
      </c>
      <c r="H200" s="137">
        <v>507501707</v>
      </c>
    </row>
    <row r="201" spans="1:8" s="135" customFormat="1" ht="19.5" customHeight="1">
      <c r="A201" s="138">
        <v>511</v>
      </c>
      <c r="B201" s="138" t="s">
        <v>821</v>
      </c>
      <c r="C201" s="139">
        <v>0</v>
      </c>
      <c r="D201" s="139">
        <v>0</v>
      </c>
      <c r="E201" s="139">
        <v>146188367745</v>
      </c>
      <c r="F201" s="139">
        <v>146188367745</v>
      </c>
      <c r="G201" s="139">
        <v>0</v>
      </c>
      <c r="H201" s="139">
        <v>0</v>
      </c>
    </row>
    <row r="202" spans="1:8" ht="19.5" customHeight="1">
      <c r="A202" s="136">
        <v>5111</v>
      </c>
      <c r="B202" s="136" t="s">
        <v>822</v>
      </c>
      <c r="C202" s="137">
        <v>0</v>
      </c>
      <c r="D202" s="137">
        <v>0</v>
      </c>
      <c r="E202" s="137">
        <v>1716657545</v>
      </c>
      <c r="F202" s="137">
        <v>1716657545</v>
      </c>
      <c r="G202" s="137">
        <v>0</v>
      </c>
      <c r="H202" s="137">
        <v>0</v>
      </c>
    </row>
    <row r="203" spans="1:8" ht="19.5" customHeight="1">
      <c r="A203" s="136">
        <v>51111</v>
      </c>
      <c r="B203" s="136" t="s">
        <v>823</v>
      </c>
      <c r="C203" s="137">
        <v>0</v>
      </c>
      <c r="D203" s="137">
        <v>0</v>
      </c>
      <c r="E203" s="137">
        <v>1716657545</v>
      </c>
      <c r="F203" s="137">
        <v>1716657545</v>
      </c>
      <c r="G203" s="137">
        <v>0</v>
      </c>
      <c r="H203" s="137">
        <v>0</v>
      </c>
    </row>
    <row r="204" spans="1:8" ht="19.5" customHeight="1">
      <c r="A204" s="136">
        <v>5113</v>
      </c>
      <c r="B204" s="136" t="s">
        <v>824</v>
      </c>
      <c r="C204" s="137">
        <v>0</v>
      </c>
      <c r="D204" s="137">
        <v>0</v>
      </c>
      <c r="E204" s="137">
        <v>144471710200</v>
      </c>
      <c r="F204" s="137">
        <v>144471710200</v>
      </c>
      <c r="G204" s="137">
        <v>0</v>
      </c>
      <c r="H204" s="137">
        <v>0</v>
      </c>
    </row>
    <row r="205" spans="1:8" ht="19.5" customHeight="1">
      <c r="A205" s="136">
        <v>51131</v>
      </c>
      <c r="B205" s="136" t="s">
        <v>825</v>
      </c>
      <c r="C205" s="137">
        <v>0</v>
      </c>
      <c r="D205" s="137">
        <v>0</v>
      </c>
      <c r="E205" s="137">
        <v>99291774841</v>
      </c>
      <c r="F205" s="137">
        <v>99291774841</v>
      </c>
      <c r="G205" s="137">
        <v>0</v>
      </c>
      <c r="H205" s="137">
        <v>0</v>
      </c>
    </row>
    <row r="206" spans="1:8" ht="19.5" customHeight="1">
      <c r="A206" s="136">
        <v>51132</v>
      </c>
      <c r="B206" s="136" t="s">
        <v>826</v>
      </c>
      <c r="C206" s="137">
        <v>0</v>
      </c>
      <c r="D206" s="137">
        <v>0</v>
      </c>
      <c r="E206" s="137">
        <v>3741120000</v>
      </c>
      <c r="F206" s="137">
        <v>3741120000</v>
      </c>
      <c r="G206" s="137">
        <v>0</v>
      </c>
      <c r="H206" s="137">
        <v>0</v>
      </c>
    </row>
    <row r="207" spans="1:8" ht="19.5" customHeight="1">
      <c r="A207" s="136">
        <v>51133</v>
      </c>
      <c r="B207" s="136" t="s">
        <v>827</v>
      </c>
      <c r="C207" s="137">
        <v>0</v>
      </c>
      <c r="D207" s="137">
        <v>0</v>
      </c>
      <c r="E207" s="137">
        <v>32908784000</v>
      </c>
      <c r="F207" s="137">
        <v>32908784000</v>
      </c>
      <c r="G207" s="137">
        <v>0</v>
      </c>
      <c r="H207" s="137">
        <v>0</v>
      </c>
    </row>
    <row r="208" spans="1:8" ht="19.5" customHeight="1">
      <c r="A208" s="136">
        <v>51134</v>
      </c>
      <c r="B208" s="136" t="s">
        <v>828</v>
      </c>
      <c r="C208" s="137">
        <v>0</v>
      </c>
      <c r="D208" s="137">
        <v>0</v>
      </c>
      <c r="E208" s="137">
        <v>3551563181</v>
      </c>
      <c r="F208" s="137">
        <v>3551563181</v>
      </c>
      <c r="G208" s="137">
        <v>0</v>
      </c>
      <c r="H208" s="137">
        <v>0</v>
      </c>
    </row>
    <row r="209" spans="1:8" ht="19.5" customHeight="1">
      <c r="A209" s="136">
        <v>51135</v>
      </c>
      <c r="B209" s="136" t="s">
        <v>829</v>
      </c>
      <c r="C209" s="137">
        <v>0</v>
      </c>
      <c r="D209" s="137">
        <v>0</v>
      </c>
      <c r="E209" s="137">
        <v>4978468178</v>
      </c>
      <c r="F209" s="137">
        <v>4978468178</v>
      </c>
      <c r="G209" s="137">
        <v>0</v>
      </c>
      <c r="H209" s="137">
        <v>0</v>
      </c>
    </row>
    <row r="210" spans="1:8" s="135" customFormat="1" ht="19.5" customHeight="1">
      <c r="A210" s="138">
        <v>515</v>
      </c>
      <c r="B210" s="138" t="s">
        <v>830</v>
      </c>
      <c r="C210" s="139">
        <v>0</v>
      </c>
      <c r="D210" s="139">
        <v>0</v>
      </c>
      <c r="E210" s="139">
        <v>2385222413</v>
      </c>
      <c r="F210" s="139">
        <v>2385222413</v>
      </c>
      <c r="G210" s="139">
        <v>0</v>
      </c>
      <c r="H210" s="139">
        <v>0</v>
      </c>
    </row>
    <row r="211" spans="1:8" ht="19.5" customHeight="1">
      <c r="A211" s="136">
        <v>5151</v>
      </c>
      <c r="B211" s="136" t="s">
        <v>831</v>
      </c>
      <c r="C211" s="137">
        <v>0</v>
      </c>
      <c r="D211" s="137">
        <v>0</v>
      </c>
      <c r="E211" s="137">
        <v>2128555413</v>
      </c>
      <c r="F211" s="137">
        <v>2128555413</v>
      </c>
      <c r="G211" s="137">
        <v>0</v>
      </c>
      <c r="H211" s="137">
        <v>0</v>
      </c>
    </row>
    <row r="212" spans="1:8" ht="19.5" customHeight="1">
      <c r="A212" s="136">
        <v>5153</v>
      </c>
      <c r="B212" s="136" t="s">
        <v>832</v>
      </c>
      <c r="C212" s="137">
        <v>0</v>
      </c>
      <c r="D212" s="137">
        <v>0</v>
      </c>
      <c r="E212" s="137">
        <v>256667000</v>
      </c>
      <c r="F212" s="137">
        <v>256667000</v>
      </c>
      <c r="G212" s="137">
        <v>0</v>
      </c>
      <c r="H212" s="137">
        <v>0</v>
      </c>
    </row>
    <row r="213" spans="1:8" s="135" customFormat="1" ht="19.5" customHeight="1">
      <c r="A213" s="138">
        <v>632</v>
      </c>
      <c r="B213" s="138" t="s">
        <v>833</v>
      </c>
      <c r="C213" s="139">
        <v>0</v>
      </c>
      <c r="D213" s="139">
        <v>0</v>
      </c>
      <c r="E213" s="139">
        <v>116807928133</v>
      </c>
      <c r="F213" s="139">
        <v>116807928133</v>
      </c>
      <c r="G213" s="139">
        <v>0</v>
      </c>
      <c r="H213" s="139">
        <v>0</v>
      </c>
    </row>
    <row r="214" spans="1:8" ht="19.5" customHeight="1">
      <c r="A214" s="136">
        <v>6321</v>
      </c>
      <c r="B214" s="136" t="s">
        <v>834</v>
      </c>
      <c r="C214" s="137">
        <v>0</v>
      </c>
      <c r="D214" s="137">
        <v>0</v>
      </c>
      <c r="E214" s="137">
        <v>80644136308</v>
      </c>
      <c r="F214" s="137">
        <v>80644136308</v>
      </c>
      <c r="G214" s="137">
        <v>0</v>
      </c>
      <c r="H214" s="137">
        <v>0</v>
      </c>
    </row>
    <row r="215" spans="1:8" ht="19.5" customHeight="1">
      <c r="A215" s="136">
        <v>6322</v>
      </c>
      <c r="B215" s="136" t="s">
        <v>835</v>
      </c>
      <c r="C215" s="137">
        <v>0</v>
      </c>
      <c r="D215" s="137">
        <v>0</v>
      </c>
      <c r="E215" s="137">
        <v>2763438604</v>
      </c>
      <c r="F215" s="137">
        <v>2763438604</v>
      </c>
      <c r="G215" s="137">
        <v>0</v>
      </c>
      <c r="H215" s="137">
        <v>0</v>
      </c>
    </row>
    <row r="216" spans="1:8" ht="19.5" customHeight="1">
      <c r="A216" s="136">
        <v>6323</v>
      </c>
      <c r="B216" s="136" t="s">
        <v>836</v>
      </c>
      <c r="C216" s="137">
        <v>0</v>
      </c>
      <c r="D216" s="137">
        <v>0</v>
      </c>
      <c r="E216" s="137">
        <v>30714226766</v>
      </c>
      <c r="F216" s="137">
        <v>30714226766</v>
      </c>
      <c r="G216" s="137">
        <v>0</v>
      </c>
      <c r="H216" s="137">
        <v>0</v>
      </c>
    </row>
    <row r="217" spans="1:8" ht="19.5" customHeight="1">
      <c r="A217" s="136">
        <v>6324</v>
      </c>
      <c r="B217" s="136" t="s">
        <v>837</v>
      </c>
      <c r="C217" s="137">
        <v>0</v>
      </c>
      <c r="D217" s="137">
        <v>0</v>
      </c>
      <c r="E217" s="137">
        <v>2686126455</v>
      </c>
      <c r="F217" s="137">
        <v>2686126455</v>
      </c>
      <c r="G217" s="137">
        <v>0</v>
      </c>
      <c r="H217" s="137">
        <v>0</v>
      </c>
    </row>
    <row r="218" spans="1:8" s="135" customFormat="1" ht="19.5" customHeight="1">
      <c r="A218" s="138">
        <v>635</v>
      </c>
      <c r="B218" s="138" t="s">
        <v>838</v>
      </c>
      <c r="C218" s="139">
        <v>0</v>
      </c>
      <c r="D218" s="139">
        <v>0</v>
      </c>
      <c r="E218" s="139">
        <v>16403847078</v>
      </c>
      <c r="F218" s="139">
        <v>16403847078</v>
      </c>
      <c r="G218" s="139">
        <v>0</v>
      </c>
      <c r="H218" s="139">
        <v>0</v>
      </c>
    </row>
    <row r="219" spans="1:8" ht="19.5" customHeight="1">
      <c r="A219" s="136">
        <v>6351</v>
      </c>
      <c r="B219" s="136" t="s">
        <v>839</v>
      </c>
      <c r="C219" s="137">
        <v>0</v>
      </c>
      <c r="D219" s="137">
        <v>0</v>
      </c>
      <c r="E219" s="137">
        <v>16014366601</v>
      </c>
      <c r="F219" s="137">
        <v>16014366601</v>
      </c>
      <c r="G219" s="137">
        <v>0</v>
      </c>
      <c r="H219" s="137">
        <v>0</v>
      </c>
    </row>
    <row r="220" spans="1:8" ht="19.5" customHeight="1">
      <c r="A220" s="136">
        <v>6353</v>
      </c>
      <c r="B220" s="136" t="s">
        <v>840</v>
      </c>
      <c r="C220" s="137">
        <v>0</v>
      </c>
      <c r="D220" s="137">
        <v>0</v>
      </c>
      <c r="E220" s="137">
        <v>385416882</v>
      </c>
      <c r="F220" s="137">
        <v>385416882</v>
      </c>
      <c r="G220" s="137">
        <v>0</v>
      </c>
      <c r="H220" s="137">
        <v>0</v>
      </c>
    </row>
    <row r="221" spans="1:8" ht="19.5" customHeight="1">
      <c r="A221" s="136">
        <v>6354</v>
      </c>
      <c r="B221" s="136" t="s">
        <v>841</v>
      </c>
      <c r="C221" s="137">
        <v>0</v>
      </c>
      <c r="D221" s="137">
        <v>0</v>
      </c>
      <c r="E221" s="137">
        <v>4063595</v>
      </c>
      <c r="F221" s="137">
        <v>4063595</v>
      </c>
      <c r="G221" s="137">
        <v>0</v>
      </c>
      <c r="H221" s="137">
        <v>0</v>
      </c>
    </row>
    <row r="222" spans="1:8" s="135" customFormat="1" ht="19.5" customHeight="1">
      <c r="A222" s="138">
        <v>642</v>
      </c>
      <c r="B222" s="138" t="s">
        <v>842</v>
      </c>
      <c r="C222" s="139">
        <v>0</v>
      </c>
      <c r="D222" s="139">
        <v>0</v>
      </c>
      <c r="E222" s="139">
        <v>19210400505</v>
      </c>
      <c r="F222" s="139">
        <v>19210400505</v>
      </c>
      <c r="G222" s="139">
        <v>0</v>
      </c>
      <c r="H222" s="139">
        <v>0</v>
      </c>
    </row>
    <row r="223" spans="1:8" ht="19.5" customHeight="1">
      <c r="A223" s="136">
        <v>6421</v>
      </c>
      <c r="B223" s="136" t="s">
        <v>843</v>
      </c>
      <c r="C223" s="137">
        <v>0</v>
      </c>
      <c r="D223" s="137">
        <v>0</v>
      </c>
      <c r="E223" s="137">
        <v>17125898474</v>
      </c>
      <c r="F223" s="137">
        <v>17125898474</v>
      </c>
      <c r="G223" s="137">
        <v>0</v>
      </c>
      <c r="H223" s="137">
        <v>0</v>
      </c>
    </row>
    <row r="224" spans="1:8" ht="19.5" customHeight="1">
      <c r="A224" s="136">
        <v>6422</v>
      </c>
      <c r="B224" s="136" t="s">
        <v>844</v>
      </c>
      <c r="C224" s="137">
        <v>0</v>
      </c>
      <c r="D224" s="137">
        <v>0</v>
      </c>
      <c r="E224" s="137">
        <v>372961019</v>
      </c>
      <c r="F224" s="137">
        <v>372961019</v>
      </c>
      <c r="G224" s="137">
        <v>0</v>
      </c>
      <c r="H224" s="137">
        <v>0</v>
      </c>
    </row>
    <row r="225" spans="1:8" ht="19.5" customHeight="1">
      <c r="A225" s="136">
        <v>6423</v>
      </c>
      <c r="B225" s="136" t="s">
        <v>845</v>
      </c>
      <c r="C225" s="137">
        <v>0</v>
      </c>
      <c r="D225" s="137">
        <v>0</v>
      </c>
      <c r="E225" s="137">
        <v>985761717</v>
      </c>
      <c r="F225" s="137">
        <v>985761717</v>
      </c>
      <c r="G225" s="137">
        <v>0</v>
      </c>
      <c r="H225" s="137">
        <v>0</v>
      </c>
    </row>
    <row r="226" spans="1:8" ht="19.5" customHeight="1">
      <c r="A226" s="136">
        <v>6424</v>
      </c>
      <c r="B226" s="136" t="s">
        <v>846</v>
      </c>
      <c r="C226" s="137">
        <v>0</v>
      </c>
      <c r="D226" s="137">
        <v>0</v>
      </c>
      <c r="E226" s="137">
        <v>725779295</v>
      </c>
      <c r="F226" s="137">
        <v>725779295</v>
      </c>
      <c r="G226" s="137">
        <v>0</v>
      </c>
      <c r="H226" s="137">
        <v>0</v>
      </c>
    </row>
    <row r="227" spans="1:8" s="135" customFormat="1" ht="19.5" customHeight="1">
      <c r="A227" s="138">
        <v>711</v>
      </c>
      <c r="B227" s="138" t="s">
        <v>847</v>
      </c>
      <c r="C227" s="139">
        <v>0</v>
      </c>
      <c r="D227" s="139">
        <v>0</v>
      </c>
      <c r="E227" s="139">
        <v>5100681501</v>
      </c>
      <c r="F227" s="139">
        <v>5100681501</v>
      </c>
      <c r="G227" s="139">
        <v>0</v>
      </c>
      <c r="H227" s="139">
        <v>0</v>
      </c>
    </row>
    <row r="228" spans="1:8" ht="19.5" customHeight="1">
      <c r="A228" s="136">
        <v>7111</v>
      </c>
      <c r="B228" s="136" t="s">
        <v>848</v>
      </c>
      <c r="C228" s="137">
        <v>0</v>
      </c>
      <c r="D228" s="137">
        <v>0</v>
      </c>
      <c r="E228" s="137">
        <v>5031620501</v>
      </c>
      <c r="F228" s="137">
        <v>5031620501</v>
      </c>
      <c r="G228" s="137">
        <v>0</v>
      </c>
      <c r="H228" s="137">
        <v>0</v>
      </c>
    </row>
    <row r="229" spans="1:8" ht="19.5" customHeight="1">
      <c r="A229" s="136">
        <v>71111</v>
      </c>
      <c r="B229" s="136" t="s">
        <v>848</v>
      </c>
      <c r="C229" s="137">
        <v>0</v>
      </c>
      <c r="D229" s="137">
        <v>0</v>
      </c>
      <c r="E229" s="137">
        <v>1111638684</v>
      </c>
      <c r="F229" s="137">
        <v>1111638684</v>
      </c>
      <c r="G229" s="137">
        <v>0</v>
      </c>
      <c r="H229" s="137">
        <v>0</v>
      </c>
    </row>
    <row r="230" spans="1:8" ht="19.5" customHeight="1">
      <c r="A230" s="136">
        <v>71112</v>
      </c>
      <c r="B230" s="136" t="s">
        <v>849</v>
      </c>
      <c r="C230" s="137">
        <v>0</v>
      </c>
      <c r="D230" s="137">
        <v>0</v>
      </c>
      <c r="E230" s="137">
        <v>3919981817</v>
      </c>
      <c r="F230" s="137">
        <v>3919981817</v>
      </c>
      <c r="G230" s="137">
        <v>0</v>
      </c>
      <c r="H230" s="137">
        <v>0</v>
      </c>
    </row>
    <row r="231" spans="1:8" ht="19.5" customHeight="1">
      <c r="A231" s="136">
        <v>7113</v>
      </c>
      <c r="B231" s="136" t="s">
        <v>850</v>
      </c>
      <c r="C231" s="137">
        <v>0</v>
      </c>
      <c r="D231" s="137">
        <v>0</v>
      </c>
      <c r="E231" s="137">
        <v>69061000</v>
      </c>
      <c r="F231" s="137">
        <v>69061000</v>
      </c>
      <c r="G231" s="137">
        <v>0</v>
      </c>
      <c r="H231" s="137">
        <v>0</v>
      </c>
    </row>
    <row r="232" spans="1:8" ht="19.5" customHeight="1">
      <c r="A232" s="136">
        <v>71131</v>
      </c>
      <c r="B232" s="136" t="s">
        <v>850</v>
      </c>
      <c r="C232" s="137">
        <v>0</v>
      </c>
      <c r="D232" s="137">
        <v>0</v>
      </c>
      <c r="E232" s="137">
        <v>69061000</v>
      </c>
      <c r="F232" s="137">
        <v>69061000</v>
      </c>
      <c r="G232" s="137">
        <v>0</v>
      </c>
      <c r="H232" s="137">
        <v>0</v>
      </c>
    </row>
    <row r="233" spans="1:8" s="135" customFormat="1" ht="19.5" customHeight="1">
      <c r="A233" s="138">
        <v>811</v>
      </c>
      <c r="B233" s="138" t="s">
        <v>851</v>
      </c>
      <c r="C233" s="139">
        <v>0</v>
      </c>
      <c r="D233" s="139">
        <v>0</v>
      </c>
      <c r="E233" s="139">
        <v>8055558536</v>
      </c>
      <c r="F233" s="139">
        <v>8055558536</v>
      </c>
      <c r="G233" s="139">
        <v>0</v>
      </c>
      <c r="H233" s="139">
        <v>0</v>
      </c>
    </row>
    <row r="234" spans="1:8" ht="19.5" customHeight="1">
      <c r="A234" s="136">
        <v>8111</v>
      </c>
      <c r="B234" s="136" t="s">
        <v>852</v>
      </c>
      <c r="C234" s="137">
        <v>0</v>
      </c>
      <c r="D234" s="137">
        <v>0</v>
      </c>
      <c r="E234" s="137">
        <v>3529897622</v>
      </c>
      <c r="F234" s="137">
        <v>3529897622</v>
      </c>
      <c r="G234" s="137">
        <v>0</v>
      </c>
      <c r="H234" s="137">
        <v>0</v>
      </c>
    </row>
    <row r="235" spans="1:8" ht="19.5" customHeight="1">
      <c r="A235" s="136">
        <v>8112</v>
      </c>
      <c r="B235" s="136" t="s">
        <v>853</v>
      </c>
      <c r="C235" s="137">
        <v>0</v>
      </c>
      <c r="D235" s="137">
        <v>0</v>
      </c>
      <c r="E235" s="137">
        <v>882957180</v>
      </c>
      <c r="F235" s="137">
        <v>882957180</v>
      </c>
      <c r="G235" s="137">
        <v>0</v>
      </c>
      <c r="H235" s="137">
        <v>0</v>
      </c>
    </row>
    <row r="236" spans="1:8" ht="19.5" customHeight="1">
      <c r="A236" s="136">
        <v>8113</v>
      </c>
      <c r="B236" s="136" t="s">
        <v>854</v>
      </c>
      <c r="C236" s="137">
        <v>0</v>
      </c>
      <c r="D236" s="137">
        <v>0</v>
      </c>
      <c r="E236" s="137">
        <v>89255180</v>
      </c>
      <c r="F236" s="137">
        <v>89255180</v>
      </c>
      <c r="G236" s="137">
        <v>0</v>
      </c>
      <c r="H236" s="137">
        <v>0</v>
      </c>
    </row>
    <row r="237" spans="1:8" ht="19.5" customHeight="1">
      <c r="A237" s="136">
        <v>8114</v>
      </c>
      <c r="B237" s="136" t="s">
        <v>855</v>
      </c>
      <c r="C237" s="137">
        <v>0</v>
      </c>
      <c r="D237" s="137">
        <v>0</v>
      </c>
      <c r="E237" s="137">
        <v>12200000</v>
      </c>
      <c r="F237" s="137">
        <v>12200000</v>
      </c>
      <c r="G237" s="137">
        <v>0</v>
      </c>
      <c r="H237" s="137">
        <v>0</v>
      </c>
    </row>
    <row r="238" spans="1:8" ht="19.5" customHeight="1">
      <c r="A238" s="136">
        <v>8115</v>
      </c>
      <c r="B238" s="136" t="s">
        <v>856</v>
      </c>
      <c r="C238" s="137">
        <v>0</v>
      </c>
      <c r="D238" s="137">
        <v>0</v>
      </c>
      <c r="E238" s="137">
        <v>3541248554</v>
      </c>
      <c r="F238" s="137">
        <v>3541248554</v>
      </c>
      <c r="G238" s="137">
        <v>0</v>
      </c>
      <c r="H238" s="137">
        <v>0</v>
      </c>
    </row>
    <row r="239" spans="1:8" s="135" customFormat="1" ht="19.5" customHeight="1">
      <c r="A239" s="138">
        <v>821</v>
      </c>
      <c r="B239" s="138" t="s">
        <v>857</v>
      </c>
      <c r="C239" s="139">
        <v>0</v>
      </c>
      <c r="D239" s="139">
        <v>0</v>
      </c>
      <c r="E239" s="139">
        <v>1513236917</v>
      </c>
      <c r="F239" s="139">
        <v>1513236917</v>
      </c>
      <c r="G239" s="139">
        <v>0</v>
      </c>
      <c r="H239" s="139">
        <v>0</v>
      </c>
    </row>
    <row r="240" spans="1:8" ht="19.5" customHeight="1">
      <c r="A240" s="136">
        <v>8211</v>
      </c>
      <c r="B240" s="136" t="s">
        <v>858</v>
      </c>
      <c r="C240" s="137">
        <v>0</v>
      </c>
      <c r="D240" s="137">
        <v>0</v>
      </c>
      <c r="E240" s="137">
        <v>1513236917</v>
      </c>
      <c r="F240" s="137">
        <v>1513236917</v>
      </c>
      <c r="G240" s="137">
        <v>0</v>
      </c>
      <c r="H240" s="137">
        <v>0</v>
      </c>
    </row>
    <row r="241" spans="1:8" ht="19.5" customHeight="1">
      <c r="A241" s="136">
        <v>82111</v>
      </c>
      <c r="B241" s="136" t="s">
        <v>859</v>
      </c>
      <c r="C241" s="137">
        <v>0</v>
      </c>
      <c r="D241" s="137">
        <v>0</v>
      </c>
      <c r="E241" s="137">
        <v>378431125</v>
      </c>
      <c r="F241" s="137">
        <v>378431125</v>
      </c>
      <c r="G241" s="137">
        <v>0</v>
      </c>
      <c r="H241" s="137">
        <v>0</v>
      </c>
    </row>
    <row r="242" spans="1:8" ht="19.5" customHeight="1">
      <c r="A242" s="136">
        <v>82113</v>
      </c>
      <c r="B242" s="136" t="s">
        <v>860</v>
      </c>
      <c r="C242" s="137">
        <v>0</v>
      </c>
      <c r="D242" s="137">
        <v>0</v>
      </c>
      <c r="E242" s="137">
        <v>1134805792</v>
      </c>
      <c r="F242" s="137">
        <v>1134805792</v>
      </c>
      <c r="G242" s="137">
        <v>0</v>
      </c>
      <c r="H242" s="137">
        <v>0</v>
      </c>
    </row>
    <row r="243" spans="1:8" s="135" customFormat="1" ht="19.5" customHeight="1">
      <c r="A243" s="138">
        <v>911</v>
      </c>
      <c r="B243" s="138" t="s">
        <v>861</v>
      </c>
      <c r="C243" s="139">
        <v>0</v>
      </c>
      <c r="D243" s="139">
        <v>0</v>
      </c>
      <c r="E243" s="139">
        <v>163501587558</v>
      </c>
      <c r="F243" s="139">
        <v>163501587558</v>
      </c>
      <c r="G243" s="139">
        <v>0</v>
      </c>
      <c r="H243" s="139">
        <v>0</v>
      </c>
    </row>
    <row r="244" spans="1:8" ht="19.5" customHeight="1">
      <c r="A244" s="136">
        <v>9111</v>
      </c>
      <c r="B244" s="136" t="s">
        <v>862</v>
      </c>
      <c r="C244" s="137">
        <v>0</v>
      </c>
      <c r="D244" s="137">
        <v>0</v>
      </c>
      <c r="E244" s="137">
        <v>117215757975</v>
      </c>
      <c r="F244" s="137">
        <v>117215757975</v>
      </c>
      <c r="G244" s="137">
        <v>0</v>
      </c>
      <c r="H244" s="137">
        <v>0</v>
      </c>
    </row>
    <row r="245" spans="1:8" ht="19.5" customHeight="1">
      <c r="A245" s="136">
        <v>9112</v>
      </c>
      <c r="B245" s="136" t="s">
        <v>863</v>
      </c>
      <c r="C245" s="137">
        <v>0</v>
      </c>
      <c r="D245" s="137">
        <v>0</v>
      </c>
      <c r="E245" s="137">
        <v>4638197692</v>
      </c>
      <c r="F245" s="137">
        <v>4638197692</v>
      </c>
      <c r="G245" s="137">
        <v>0</v>
      </c>
      <c r="H245" s="137">
        <v>0</v>
      </c>
    </row>
    <row r="246" spans="1:8" ht="19.5" customHeight="1">
      <c r="A246" s="136">
        <v>9113</v>
      </c>
      <c r="B246" s="136" t="s">
        <v>864</v>
      </c>
      <c r="C246" s="137">
        <v>0</v>
      </c>
      <c r="D246" s="137">
        <v>0</v>
      </c>
      <c r="E246" s="137">
        <v>37901994844</v>
      </c>
      <c r="F246" s="137">
        <v>37901994844</v>
      </c>
      <c r="G246" s="137">
        <v>0</v>
      </c>
      <c r="H246" s="137">
        <v>0</v>
      </c>
    </row>
    <row r="247" spans="1:8" ht="19.5" customHeight="1">
      <c r="A247" s="140">
        <v>9114</v>
      </c>
      <c r="B247" s="140" t="s">
        <v>865</v>
      </c>
      <c r="C247" s="141">
        <v>0</v>
      </c>
      <c r="D247" s="141">
        <v>0</v>
      </c>
      <c r="E247" s="141">
        <v>3745637047</v>
      </c>
      <c r="F247" s="141">
        <v>3745637047</v>
      </c>
      <c r="G247" s="141">
        <v>0</v>
      </c>
      <c r="H247" s="141">
        <v>0</v>
      </c>
    </row>
    <row r="248" spans="1:8" ht="19.5" customHeight="1">
      <c r="A248" s="142"/>
      <c r="B248" s="142" t="s">
        <v>292</v>
      </c>
      <c r="C248" s="143">
        <f t="shared" ref="C248:H248" si="0">C243+C239+C233+C227+C222+C218+C213+C210+C201+C196+C194+C192+C190+C186+C183+C181+C178+C174+C163+C161+C148+C133+C128+C125+C122+C120+C115+C113+C110+C107+C86+C69+C64+C62+C57+C55+C46+C41+C39+C36+C31+C27+C24+C12+C6</f>
        <v>301651502776</v>
      </c>
      <c r="D248" s="143">
        <f>D243+D239+D233+D227+D222+D218+D213+D210+D201+D196+D194+D192+D190+D186+D183+D181+D178+D174+D163+D161+D148+D133+D128+D125+D122+D120+D115+D113+D110+D107+D86+D69+D64+D62+D57+D55+D46+D41+D39+D36+D31+D27+D24+D12+D6</f>
        <v>301651502776</v>
      </c>
      <c r="E248" s="143">
        <f t="shared" si="0"/>
        <v>1780276610970</v>
      </c>
      <c r="F248" s="143">
        <f t="shared" si="0"/>
        <v>1780276610970</v>
      </c>
      <c r="G248" s="143">
        <f t="shared" si="0"/>
        <v>356343280620</v>
      </c>
      <c r="H248" s="143">
        <f t="shared" si="0"/>
        <v>356343280620</v>
      </c>
    </row>
    <row r="249" spans="1:8" ht="19.5" customHeight="1">
      <c r="C249" s="144"/>
      <c r="D249" s="144"/>
      <c r="E249" s="144"/>
      <c r="F249" s="144"/>
      <c r="G249" s="144"/>
      <c r="H249" s="144"/>
    </row>
    <row r="250" spans="1:8" ht="19.5" customHeight="1">
      <c r="A250" s="145"/>
      <c r="B250" s="145"/>
      <c r="C250" s="146">
        <f>+C214-D214</f>
        <v>0</v>
      </c>
      <c r="D250" s="145"/>
      <c r="E250" s="146"/>
      <c r="F250" s="310" t="s">
        <v>866</v>
      </c>
      <c r="G250" s="310"/>
      <c r="H250" s="310"/>
    </row>
    <row r="251" spans="1:8" ht="19.5" customHeight="1">
      <c r="A251" s="148"/>
      <c r="B251" s="145" t="s">
        <v>478</v>
      </c>
      <c r="C251" s="148"/>
      <c r="D251" s="309" t="s">
        <v>479</v>
      </c>
      <c r="E251" s="309"/>
      <c r="F251" s="309" t="s">
        <v>867</v>
      </c>
      <c r="G251" s="309"/>
      <c r="H251" s="309"/>
    </row>
    <row r="252" spans="1:8" ht="19.5" customHeight="1">
      <c r="B252" s="147" t="s">
        <v>868</v>
      </c>
      <c r="C252" s="149"/>
      <c r="D252" s="310" t="s">
        <v>868</v>
      </c>
      <c r="E252" s="310"/>
    </row>
    <row r="253" spans="1:8" ht="19.5" customHeight="1">
      <c r="E253" s="144">
        <f>+E248-F248</f>
        <v>0</v>
      </c>
      <c r="G253" s="144">
        <f>+G248-H248</f>
        <v>0</v>
      </c>
      <c r="H253" s="144"/>
    </row>
    <row r="256" spans="1:8" ht="19.5" customHeight="1">
      <c r="B256" s="145" t="s">
        <v>560</v>
      </c>
      <c r="C256" s="150"/>
      <c r="D256" s="309" t="s">
        <v>559</v>
      </c>
      <c r="E256" s="309"/>
      <c r="G256" s="309"/>
      <c r="H256" s="309"/>
    </row>
    <row r="257" spans="3:8" ht="19.5" customHeight="1">
      <c r="G257" s="309"/>
      <c r="H257" s="309"/>
    </row>
    <row r="258" spans="3:8" ht="19.5" customHeight="1">
      <c r="C258" s="144"/>
      <c r="D258" s="144"/>
      <c r="E258" s="144"/>
      <c r="F258" s="144"/>
      <c r="G258" s="144"/>
      <c r="H258" s="144"/>
    </row>
    <row r="259" spans="3:8" ht="19.5" customHeight="1">
      <c r="C259" s="144"/>
      <c r="D259" s="144"/>
      <c r="E259" s="144"/>
      <c r="F259" s="144"/>
      <c r="G259" s="144"/>
      <c r="H259" s="144"/>
    </row>
    <row r="260" spans="3:8" ht="19.5" customHeight="1">
      <c r="C260" s="144"/>
      <c r="D260" s="144"/>
      <c r="E260" s="144"/>
      <c r="F260" s="144"/>
      <c r="G260" s="144"/>
      <c r="H260" s="144"/>
    </row>
    <row r="261" spans="3:8" ht="19.5" customHeight="1">
      <c r="C261" s="144"/>
      <c r="D261" s="144"/>
      <c r="E261" s="144"/>
      <c r="F261" s="144"/>
      <c r="G261" s="144"/>
      <c r="H261" s="144"/>
    </row>
    <row r="262" spans="3:8" ht="19.5" customHeight="1">
      <c r="C262" s="144"/>
      <c r="D262" s="144"/>
      <c r="E262" s="144"/>
      <c r="F262" s="144"/>
      <c r="G262" s="144"/>
      <c r="H262" s="144"/>
    </row>
    <row r="263" spans="3:8" ht="19.5" customHeight="1">
      <c r="C263" s="144"/>
      <c r="D263" s="144"/>
      <c r="E263" s="144"/>
      <c r="F263" s="144"/>
      <c r="G263" s="144"/>
      <c r="H263" s="144"/>
    </row>
    <row r="264" spans="3:8" ht="19.5" customHeight="1">
      <c r="C264" s="144"/>
      <c r="D264" s="144"/>
      <c r="E264" s="144"/>
      <c r="F264" s="144"/>
      <c r="G264" s="144"/>
      <c r="H264" s="144"/>
    </row>
    <row r="265" spans="3:8" ht="19.5" customHeight="1">
      <c r="C265" s="144"/>
      <c r="D265" s="144"/>
      <c r="E265" s="144"/>
      <c r="F265" s="144"/>
      <c r="G265" s="144"/>
      <c r="H265" s="144"/>
    </row>
    <row r="266" spans="3:8" ht="19.5" customHeight="1">
      <c r="C266" s="144"/>
      <c r="D266" s="144"/>
      <c r="E266" s="144"/>
      <c r="F266" s="144"/>
      <c r="G266" s="144"/>
      <c r="H266" s="144"/>
    </row>
    <row r="267" spans="3:8" ht="19.5" customHeight="1">
      <c r="C267" s="144"/>
      <c r="D267" s="144"/>
      <c r="E267" s="144"/>
      <c r="F267" s="144"/>
      <c r="G267" s="144"/>
      <c r="H267" s="144"/>
    </row>
    <row r="268" spans="3:8" ht="19.5" customHeight="1">
      <c r="C268" s="144"/>
      <c r="D268" s="144"/>
      <c r="E268" s="144"/>
      <c r="F268" s="144"/>
      <c r="G268" s="144"/>
      <c r="H268" s="144"/>
    </row>
    <row r="269" spans="3:8" ht="19.5" customHeight="1">
      <c r="C269" s="144"/>
      <c r="D269" s="144"/>
      <c r="E269" s="144"/>
      <c r="F269" s="144"/>
      <c r="G269" s="144"/>
      <c r="H269" s="144"/>
    </row>
    <row r="270" spans="3:8" ht="19.5" customHeight="1">
      <c r="C270" s="144"/>
      <c r="D270" s="144"/>
      <c r="E270" s="144"/>
      <c r="F270" s="144"/>
      <c r="G270" s="144"/>
      <c r="H270" s="144"/>
    </row>
    <row r="271" spans="3:8" ht="19.5" customHeight="1">
      <c r="C271" s="144"/>
      <c r="D271" s="144"/>
      <c r="E271" s="144"/>
      <c r="F271" s="144"/>
      <c r="G271" s="144"/>
      <c r="H271" s="144"/>
    </row>
  </sheetData>
  <mergeCells count="15">
    <mergeCell ref="A1:H1"/>
    <mergeCell ref="A2:H2"/>
    <mergeCell ref="C3:E3"/>
    <mergeCell ref="A4:A5"/>
    <mergeCell ref="B4:B5"/>
    <mergeCell ref="C4:D4"/>
    <mergeCell ref="E4:F4"/>
    <mergeCell ref="G4:H4"/>
    <mergeCell ref="D256:E256"/>
    <mergeCell ref="G256:H256"/>
    <mergeCell ref="G257:H257"/>
    <mergeCell ref="F250:H250"/>
    <mergeCell ref="D251:E251"/>
    <mergeCell ref="F251:H251"/>
    <mergeCell ref="D252:E252"/>
  </mergeCells>
  <phoneticPr fontId="5"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M52"/>
  <sheetViews>
    <sheetView workbookViewId="0">
      <selection activeCell="L15" sqref="L15"/>
    </sheetView>
  </sheetViews>
  <sheetFormatPr defaultRowHeight="12"/>
  <cols>
    <col min="1" max="1" width="14.5703125" style="187" bestFit="1" customWidth="1"/>
    <col min="3" max="3" width="17" style="187" bestFit="1" customWidth="1"/>
    <col min="5" max="5" width="16" style="187" bestFit="1" customWidth="1"/>
    <col min="6" max="6" width="14.5703125" bestFit="1" customWidth="1"/>
    <col min="9" max="9" width="16" style="187" bestFit="1" customWidth="1"/>
    <col min="12" max="12" width="17" bestFit="1" customWidth="1"/>
  </cols>
  <sheetData>
    <row r="1" spans="2:13">
      <c r="H1" t="s">
        <v>971</v>
      </c>
    </row>
    <row r="2" spans="2:13">
      <c r="B2">
        <v>711</v>
      </c>
      <c r="C2" s="187">
        <v>183355000</v>
      </c>
      <c r="D2">
        <v>515</v>
      </c>
      <c r="E2" s="187">
        <v>220106052</v>
      </c>
      <c r="H2">
        <v>511</v>
      </c>
      <c r="I2" s="108">
        <v>1270704544</v>
      </c>
    </row>
    <row r="3" spans="2:13">
      <c r="C3" s="187">
        <v>1500000</v>
      </c>
      <c r="E3" s="187">
        <v>1172751914</v>
      </c>
      <c r="I3" s="108">
        <v>9151699000</v>
      </c>
    </row>
    <row r="4" spans="2:13">
      <c r="C4" s="187">
        <v>1635849005</v>
      </c>
      <c r="E4" s="187">
        <v>472126182</v>
      </c>
      <c r="F4" s="179"/>
      <c r="I4" s="108">
        <v>1081818182</v>
      </c>
    </row>
    <row r="5" spans="2:13">
      <c r="C5" s="187">
        <v>181818182</v>
      </c>
      <c r="E5" s="221">
        <f>SUM(E2:E4)</f>
        <v>1864984148</v>
      </c>
      <c r="F5" s="187"/>
      <c r="I5" s="108">
        <v>26962751544</v>
      </c>
    </row>
    <row r="6" spans="2:13">
      <c r="C6" s="187">
        <v>320478200</v>
      </c>
      <c r="I6" s="108">
        <v>1657450000</v>
      </c>
      <c r="L6" s="187">
        <v>15000000000</v>
      </c>
      <c r="M6">
        <v>600</v>
      </c>
    </row>
    <row r="7" spans="2:13">
      <c r="C7" s="221">
        <f>SUM(C2:C6)</f>
        <v>2323000387</v>
      </c>
      <c r="I7" s="108">
        <v>556363636</v>
      </c>
      <c r="L7">
        <f>+L6/M6</f>
        <v>25000000</v>
      </c>
    </row>
    <row r="8" spans="2:13">
      <c r="B8">
        <v>511</v>
      </c>
      <c r="C8" s="187">
        <v>1278800002</v>
      </c>
      <c r="I8" s="120">
        <f>SUM(I2:I7)</f>
        <v>40680786906</v>
      </c>
      <c r="L8" s="187">
        <f>+L7*15</f>
        <v>375000000</v>
      </c>
    </row>
    <row r="9" spans="2:13">
      <c r="C9" s="187">
        <v>10420896000</v>
      </c>
    </row>
    <row r="10" spans="2:13">
      <c r="C10" s="187">
        <v>26186868186</v>
      </c>
      <c r="L10">
        <v>1741</v>
      </c>
    </row>
    <row r="11" spans="2:13">
      <c r="C11" s="187">
        <v>1658268181</v>
      </c>
    </row>
    <row r="12" spans="2:13">
      <c r="C12" s="187">
        <v>1597807273</v>
      </c>
      <c r="I12" s="187">
        <v>80218522</v>
      </c>
    </row>
    <row r="13" spans="2:13">
      <c r="C13" s="187">
        <v>1385418182</v>
      </c>
      <c r="I13" s="187">
        <v>12882396</v>
      </c>
    </row>
    <row r="14" spans="2:13">
      <c r="C14" s="187">
        <v>9236015000</v>
      </c>
      <c r="I14" s="187">
        <v>624101086</v>
      </c>
    </row>
    <row r="15" spans="2:13">
      <c r="C15" s="187">
        <v>26302596028</v>
      </c>
      <c r="I15" s="187">
        <v>3085422123</v>
      </c>
    </row>
    <row r="16" spans="2:13">
      <c r="C16" s="187">
        <v>1632310909</v>
      </c>
      <c r="I16" s="187">
        <v>1819387940</v>
      </c>
    </row>
    <row r="17" spans="2:9">
      <c r="C17" s="187">
        <v>490909092</v>
      </c>
      <c r="I17" s="187">
        <v>2856968001</v>
      </c>
    </row>
    <row r="18" spans="2:9">
      <c r="C18" s="187">
        <v>1270704544</v>
      </c>
      <c r="I18" s="187">
        <v>17383654</v>
      </c>
    </row>
    <row r="19" spans="2:9">
      <c r="C19" s="187">
        <v>1081818182</v>
      </c>
      <c r="I19" s="187">
        <v>7626080</v>
      </c>
    </row>
    <row r="20" spans="2:9">
      <c r="C20" s="187">
        <v>26962751544</v>
      </c>
      <c r="I20" s="187">
        <v>1279418419</v>
      </c>
    </row>
    <row r="21" spans="2:9">
      <c r="C21" s="187">
        <v>1657450000</v>
      </c>
      <c r="I21" s="187">
        <v>2616421123</v>
      </c>
    </row>
    <row r="22" spans="2:9">
      <c r="C22" s="187">
        <v>556363636</v>
      </c>
      <c r="I22" s="187">
        <f>SUM(I12:I21)</f>
        <v>12399829344</v>
      </c>
    </row>
    <row r="23" spans="2:9">
      <c r="C23" s="187">
        <v>9151699000</v>
      </c>
    </row>
    <row r="24" spans="2:9">
      <c r="C24" s="221">
        <f>SUM(C8:C23)</f>
        <v>120870675759</v>
      </c>
    </row>
    <row r="26" spans="2:9">
      <c r="B26">
        <v>635</v>
      </c>
      <c r="C26" s="187">
        <v>80218522</v>
      </c>
      <c r="D26">
        <v>632</v>
      </c>
      <c r="E26" s="187">
        <v>25436375672</v>
      </c>
    </row>
    <row r="27" spans="2:9">
      <c r="C27" s="187">
        <v>12882396</v>
      </c>
      <c r="E27" s="187">
        <v>782286035</v>
      </c>
    </row>
    <row r="28" spans="2:9">
      <c r="C28" s="187">
        <v>624101086</v>
      </c>
      <c r="E28" s="187">
        <v>580501554</v>
      </c>
    </row>
    <row r="29" spans="2:9">
      <c r="C29" s="187">
        <v>3085422123</v>
      </c>
      <c r="E29" s="187">
        <v>6352247996</v>
      </c>
      <c r="I29" s="108">
        <v>764175543</v>
      </c>
    </row>
    <row r="30" spans="2:9">
      <c r="C30" s="187">
        <v>1819387940</v>
      </c>
      <c r="E30" s="187">
        <v>832173051</v>
      </c>
      <c r="I30" s="108">
        <v>7338757663</v>
      </c>
    </row>
    <row r="31" spans="2:9">
      <c r="C31" s="187">
        <v>2856968001</v>
      </c>
      <c r="E31" s="187">
        <v>6612613051</v>
      </c>
      <c r="I31" s="108">
        <v>669692225</v>
      </c>
    </row>
    <row r="32" spans="2:9">
      <c r="C32" s="187">
        <v>17383654</v>
      </c>
      <c r="E32" s="187">
        <v>1052594783</v>
      </c>
      <c r="I32" s="108">
        <v>24339854118</v>
      </c>
    </row>
    <row r="33" spans="3:9">
      <c r="C33" s="187">
        <v>7626080</v>
      </c>
      <c r="E33" s="187">
        <v>24210329067</v>
      </c>
      <c r="I33" s="187">
        <f>SUM(I29:I32)</f>
        <v>33112479549</v>
      </c>
    </row>
    <row r="34" spans="3:9">
      <c r="C34" s="187">
        <v>1279418419</v>
      </c>
      <c r="E34" s="187">
        <v>764175543</v>
      </c>
    </row>
    <row r="35" spans="3:9">
      <c r="C35" s="187">
        <v>2616421123</v>
      </c>
      <c r="E35" s="187">
        <v>7338757663</v>
      </c>
    </row>
    <row r="36" spans="3:9">
      <c r="C36" s="221">
        <f>SUM(C26:C35)</f>
        <v>12399829344</v>
      </c>
      <c r="E36" s="187">
        <v>669692225</v>
      </c>
    </row>
    <row r="37" spans="3:9">
      <c r="E37" s="187">
        <v>24339854118</v>
      </c>
    </row>
    <row r="38" spans="3:9">
      <c r="E38" s="221">
        <f>SUM(E26:E37)</f>
        <v>98971600758</v>
      </c>
    </row>
    <row r="40" spans="3:9">
      <c r="D40">
        <v>642</v>
      </c>
      <c r="E40" s="187">
        <v>7066000</v>
      </c>
    </row>
    <row r="41" spans="3:9">
      <c r="E41" s="187">
        <v>122634060</v>
      </c>
    </row>
    <row r="42" spans="3:9">
      <c r="E42" s="187">
        <v>220048501</v>
      </c>
    </row>
    <row r="43" spans="3:9">
      <c r="E43" s="187">
        <v>2557126913</v>
      </c>
    </row>
    <row r="44" spans="3:9">
      <c r="E44" s="187">
        <v>44000</v>
      </c>
    </row>
    <row r="45" spans="3:9">
      <c r="E45" s="187">
        <v>69089279</v>
      </c>
    </row>
    <row r="46" spans="3:9">
      <c r="E46" s="187">
        <v>2410525393</v>
      </c>
    </row>
    <row r="47" spans="3:9">
      <c r="E47" s="187">
        <v>209876500</v>
      </c>
    </row>
    <row r="48" spans="3:9">
      <c r="E48" s="187">
        <v>2367211</v>
      </c>
    </row>
    <row r="49" spans="5:5">
      <c r="E49" s="187">
        <v>78144118</v>
      </c>
    </row>
    <row r="50" spans="5:5">
      <c r="E50" s="187">
        <v>273309270</v>
      </c>
    </row>
    <row r="51" spans="5:5">
      <c r="E51" s="187">
        <v>2257436904</v>
      </c>
    </row>
    <row r="52" spans="5:5">
      <c r="E52" s="221">
        <f>SUM(E40:E51)</f>
        <v>8207668149</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c5dBmcjonYDYlDtPvfkLUjrhg+Y=</DigestValue>
    </Reference>
    <Reference URI="#idOfficeObject" Type="http://www.w3.org/2000/09/xmldsig#Object">
      <DigestMethod Algorithm="http://www.w3.org/2000/09/xmldsig#sha1"/>
      <DigestValue>J98+JPGa3W5jrFyzroQ1kzqhQek=</DigestValue>
    </Reference>
  </SignedInfo>
  <SignatureValue>
    H2Y58NV/XTzpJX9Bs6WW3d80XemrebbBPaemcSeNJcr49mMzC/KDTwSD1gar3oyujqPxf/86
    udzlQjQ3+JWDx6uNIKgu/H+Z6qOJHACXthjgW92cnn8s0EnQknJtsjM8P9sZila3FoOPcJ8p
    S/JtUjz/OxozdrqJ3JZah7EQyvI=
  </SignatureValue>
  <KeyInfo>
    <KeyValue>
      <RSAKeyValue>
        <Modulus>
            8lQb/mlIIJy9OLGWwAZKIpLtOgpBBEV/dkp0CPWcCdTYOAC9nS1K3OxoZ2pDuDwKzvFqj2YX
            IRG7m7fYxs0r7y8ApGWocBp4yB8BkqUbkGfje733QsR2DuiYZZZyVuX3BwgpPokaGc7dHzn4
            lvEuC6ZAbUsuUTwzWwS4th+S0FU=
          </Modulus>
        <Exponent>AQAB</Exponent>
      </RSAKeyValue>
    </KeyValue>
    <X509Data>
      <X509Certificate>
          MIIGEjCCA/qgAwIBAgIQVAHS4o12k9HZqgj6C1SWMDANBgkqhkiG9w0BAQUFADBpMQswCQYD
          VQQGEwJWTjETMBEGA1UEChMKVk5QVCBHcm91cDEeMBwGA1UECxMVVk5QVC1DQSBUcnVzdCBO
          ZXR3b3JrMSUwIwYDVQQDExxWTlBUIENlcnRpZmljYXRpb24gQXV0aG9yaXR5MB4XDTExMDgz
          MTA4NDMyNFoXDTE1MDMwMjA4NDMyNFowgdQxCzAJBgNVBAYTAlZOMRQwEgYDVQQIDAtUaMOh
          aSBCw6xuaDEXMBUGA1UEBwwOVFAuVGjDoWkgQsOsbmgxKDAmBgNVBAoMH0PDlE5HIFRZIEPh
          u5QgUEjhuqZOIEhPw4BORyBIw4AxITAfBgNVBAsMGFThu5QgQ0jhu6hDIEjDgE5IIENIw41O
          SDERMA8GA1UEDAwIVGjGsCBrw70xFjAUBgNVBAMMDUzDiiBWxIJOIFNJTkgxHjAcBgoJkiaJ
          k/IsZAEBDA5DTU5EOjE1MTIxOTkzODCBnzANBgkqhkiG9w0BAQEFAAOBjQAwgYkCgYEA8lQb
          /mlIIJy9OLGWwAZKIpLtOgpBBEV/dkp0CPWcCdTYOAC9nS1K3OxoZ2pDuDwKzvFqj2YXIRG7
          m7fYxs0r7y8ApGWocBp4yB8BkqUbkGfje733QsR2DuiYZZZyVuX3BwgpPokaGc7dHzn4lvEu
          C6ZAbUsuUTwzWwS4th+S0FUCAwEAAaOCAcwwggHIMHAGCCsGAQUFBwEBBGQwYjAyBggrBgEF
          BQcwAoYmaHR0cDovL3B1Yi52bnB0LWNhLnZuL2NlcnRzL3ZucHRjYS5jZXIwLAYIKwYBBQUH
          MAGGIGh0dHA6Ly9vY3NwLnZucHQtY2Eudm4vcmVzcG9uZGVyMB0GA1UdDgQWBBQ/tb13AeLI
          D33aSJk1avScZbHV7DAMBgNVHRMBAf8EAjAAMB8GA1UdIwQYMBaAFAZpwNXVAooVjUZ96Xzi
          aApVrGqvMHYGA1UdIARvMG0wNAYJKwYBBAGB+joDMCcwJQYIKwYBBQUHAgEWGWh0dHA6Ly9w
          dWIudm5wdC1jYS52bi9ycGEwNQYLKwYBBAGB+joDAQIwJjAkBggrBgEFBQcCAjAYHhYAUwBJ
          AEQALQBQADEALgAwAC0AMQB5MDEGA1UdHwQqMCgwJqAkoCKGIGh0dHA6Ly9jcmwudm5wdC1j
          YS52bi92bnB0Y2EuY3JsMA4GA1UdDwEB/wQEAwIE8DApBgNVHSUEIjAgBggrBgEFBQcDAgYI
          KwYBBQUHAwQGCisGAQQBgjcKAwwwIAYDVR0RBBkwF4EVc2luaGhvYW5naGFAZ21haWwuY29t
          MA0GCSqGSIb3DQEBBQUAA4ICAQARd0cLN21uA3GoPvsaHKtyCSPSYYD6TqxqUmnruJ0V9K0e
          kOHXyaxZLu3RhcPjvaOwPRR6dcxA2tDqE3PZ/BioTc2s2dNzWv2TaPSYcLZ/F/CfQULLBo/h
          55ZCgcRO6ow4L37jotPCE3aTRxXcvmT2bSNOxXu57OMHq3BC/mAR2TWZZYE3k+pZWtVSMmUe
          JR+14EnXhY7MoHEgjCT8w+hJAHFRFthQzw8nMUKs3Zf232UBKlMgSwwlfch+TcBvDAxmkRnS
          rkGhgcsp5GCoxtKmOuB5BitQH+J42EpdmPbEeNz6tCfxqTsR/W2RZtLKJlSQLD5rHWbt8A5L
          QqZErq8hP22wOvNyKXqQDex5ijLhVVMBmOxLnbbOtUdMeaJGkPDvQCzvFLqJfzUe45+HWCdI
          fZ0j9Ss5eDxNHQAkrl4y776v0LSKMLo4dKW7pexMHmzhrBtaA0PgL3Wqq/ltmzj66dTkx/jA
          VO6F29y6iOrdD1Q+MPJLO7NwmDmDITotdrtj9QJfN7ULYW6y2SYsCdrwWP5zywv7AEpojrSV
          M9R14moVVfOZLufg+wNORhkLhNeEGPJop4bIzz9s7hMck29bW5zqz+5c5jBl0E96jgk6tkjZ
          4RmywoF+5VH5MOcG6SmwjlDrW9f/DwoGNYIoZpVBchYQ042cGFI12BEmBsZjOg==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zjnAxQOZKaU+sI28DlJJzIoTrhM=</DigestValue>
      </Reference>
      <Reference URI="/xl/calcChain.xml?ContentType=application/vnd.openxmlformats-officedocument.spreadsheetml.calcChain+xml">
        <DigestMethod Algorithm="http://www.w3.org/2000/09/xmldsig#sha1"/>
        <DigestValue>tdrqCiJ4qw121oxTWn+iThk/sPk=</DigestValue>
      </Reference>
      <Reference URI="/xl/drawings/drawing1.xml?ContentType=application/vnd.openxmlformats-officedocument.drawing+xml">
        <DigestMethod Algorithm="http://www.w3.org/2000/09/xmldsig#sha1"/>
        <DigestValue>kJTS/8svJU6i/N2Xd3MeEqyY3Ms=</DigestValue>
      </Reference>
      <Reference URI="/xl/externalLinks/externalLink1.xml?ContentType=application/vnd.openxmlformats-officedocument.spreadsheetml.externalLink+xml">
        <DigestMethod Algorithm="http://www.w3.org/2000/09/xmldsig#sha1"/>
        <DigestValue>GdMaO5BkD2Sehu/z8trXwi8TjWI=</DigestValue>
      </Reference>
      <Reference URI="/xl/externalLinks/externalLink2.xml?ContentType=application/vnd.openxmlformats-officedocument.spreadsheetml.externalLink+xml">
        <DigestMethod Algorithm="http://www.w3.org/2000/09/xmldsig#sha1"/>
        <DigestValue>ydVGe0xsOaiFntc9NPrlrfI0B9o=</DigestValue>
      </Reference>
      <Reference URI="/xl/externalLinks/externalLink3.xml?ContentType=application/vnd.openxmlformats-officedocument.spreadsheetml.externalLink+xml">
        <DigestMethod Algorithm="http://www.w3.org/2000/09/xmldsig#sha1"/>
        <DigestValue>IBJVwI4gaIHVldfqpWuPFbxXI5U=</DigestValue>
      </Reference>
      <Reference URI="/xl/externalLinks/externalLink4.xml?ContentType=application/vnd.openxmlformats-officedocument.spreadsheetml.externalLink+xml">
        <DigestMethod Algorithm="http://www.w3.org/2000/09/xmldsig#sha1"/>
        <DigestValue>ovdVVHSrrezSFqU/Y7Ar4DQfYy0=</DigestValue>
      </Reference>
      <Reference URI="/xl/externalLinks/externalLink5.xml?ContentType=application/vnd.openxmlformats-officedocument.spreadsheetml.externalLink+xml">
        <DigestMethod Algorithm="http://www.w3.org/2000/09/xmldsig#sha1"/>
        <DigestValue>1WwXYRUFn+NG7W1SuQgZk2pRFXU=</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kkzISKIBz/290ZMeJ6s95EyRObk=</DigestValue>
      </Reference>
      <Reference URI="/xl/printerSettings/printerSettings1.bin?ContentType=application/vnd.openxmlformats-officedocument.spreadsheetml.printerSettings">
        <DigestMethod Algorithm="http://www.w3.org/2000/09/xmldsig#sha1"/>
        <DigestValue>mmDqvgxJDbCqofOx1Wm81xs8Xj0=</DigestValue>
      </Reference>
      <Reference URI="/xl/printerSettings/printerSettings2.bin?ContentType=application/vnd.openxmlformats-officedocument.spreadsheetml.printerSettings">
        <DigestMethod Algorithm="http://www.w3.org/2000/09/xmldsig#sha1"/>
        <DigestValue>J8qoQr2Vlxo6Nvpk3vPbe2syfv4=</DigestValue>
      </Reference>
      <Reference URI="/xl/printerSettings/printerSettings3.bin?ContentType=application/vnd.openxmlformats-officedocument.spreadsheetml.printerSettings">
        <DigestMethod Algorithm="http://www.w3.org/2000/09/xmldsig#sha1"/>
        <DigestValue>vK9OS5CrF++EFsF2PQd8JhYlAWU=</DigestValue>
      </Reference>
      <Reference URI="/xl/printerSettings/printerSettings4.bin?ContentType=application/vnd.openxmlformats-officedocument.spreadsheetml.printerSettings">
        <DigestMethod Algorithm="http://www.w3.org/2000/09/xmldsig#sha1"/>
        <DigestValue>MJAiZ2GliX3fXmJUB1oHJKnd+2s=</DigestValue>
      </Reference>
      <Reference URI="/xl/printerSettings/printerSettings5.bin?ContentType=application/vnd.openxmlformats-officedocument.spreadsheetml.printerSettings">
        <DigestMethod Algorithm="http://www.w3.org/2000/09/xmldsig#sha1"/>
        <DigestValue>msg+WCMERYrlOUaEDszzt2zVVEs=</DigestValue>
      </Reference>
      <Reference URI="/xl/printerSettings/printerSettings6.bin?ContentType=application/vnd.openxmlformats-officedocument.spreadsheetml.printerSettings">
        <DigestMethod Algorithm="http://www.w3.org/2000/09/xmldsig#sha1"/>
        <DigestValue>0z5+eCe7uIEqzkreOVP/jyJhqCk=</DigestValue>
      </Reference>
      <Reference URI="/xl/sharedStrings.xml?ContentType=application/vnd.openxmlformats-officedocument.spreadsheetml.sharedStrings+xml">
        <DigestMethod Algorithm="http://www.w3.org/2000/09/xmldsig#sha1"/>
        <DigestValue>UIKqUX3mbcbUkDBaKZHvcOqRO3I=</DigestValue>
      </Reference>
      <Reference URI="/xl/styles.xml?ContentType=application/vnd.openxmlformats-officedocument.spreadsheetml.styles+xml">
        <DigestMethod Algorithm="http://www.w3.org/2000/09/xmldsig#sha1"/>
        <DigestValue>dWeAf4X/oMXccziJGd9jlO4/8h4=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LMIvkZqZJrfZMknvTFqPHUjwxOQ=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worksheets/sheet1.xml?ContentType=application/vnd.openxmlformats-officedocument.spreadsheetml.worksheet+xml">
        <DigestMethod Algorithm="http://www.w3.org/2000/09/xmldsig#sha1"/>
        <DigestValue>OktT91ONaki7dvMwNuw0/GuSuIY=</DigestValue>
      </Reference>
      <Reference URI="/xl/worksheets/sheet2.xml?ContentType=application/vnd.openxmlformats-officedocument.spreadsheetml.worksheet+xml">
        <DigestMethod Algorithm="http://www.w3.org/2000/09/xmldsig#sha1"/>
        <DigestValue>bo/gZW0zO/SyA4xzyBIKAa0rk7A=</DigestValue>
      </Reference>
      <Reference URI="/xl/worksheets/sheet3.xml?ContentType=application/vnd.openxmlformats-officedocument.spreadsheetml.worksheet+xml">
        <DigestMethod Algorithm="http://www.w3.org/2000/09/xmldsig#sha1"/>
        <DigestValue>/K49NtEsGgie51346LIx1Y//6zM=</DigestValue>
      </Reference>
      <Reference URI="/xl/worksheets/sheet4.xml?ContentType=application/vnd.openxmlformats-officedocument.spreadsheetml.worksheet+xml">
        <DigestMethod Algorithm="http://www.w3.org/2000/09/xmldsig#sha1"/>
        <DigestValue>OvDo7YGbW/NM21766AqeLEF8bzU=</DigestValue>
      </Reference>
      <Reference URI="/xl/worksheets/sheet5.xml?ContentType=application/vnd.openxmlformats-officedocument.spreadsheetml.worksheet+xml">
        <DigestMethod Algorithm="http://www.w3.org/2000/09/xmldsig#sha1"/>
        <DigestValue>E+jnCEyNCOfgESt1QeQxkZ5lK60=</DigestValue>
      </Reference>
      <Reference URI="/xl/worksheets/sheet6.xml?ContentType=application/vnd.openxmlformats-officedocument.spreadsheetml.worksheet+xml">
        <DigestMethod Algorithm="http://www.w3.org/2000/09/xmldsig#sha1"/>
        <DigestValue>/zRjqKjQHMJQ4F+nV0cdLH6xWfk=</DigestValue>
      </Reference>
      <Reference URI="/xl/worksheets/sheet7.xml?ContentType=application/vnd.openxmlformats-officedocument.spreadsheetml.worksheet+xml">
        <DigestMethod Algorithm="http://www.w3.org/2000/09/xmldsig#sha1"/>
        <DigestValue>E+AaPez0RJZxbnxK96M33VaR9rY=</DigestValue>
      </Reference>
    </Manifest>
    <SignatureProperties>
      <SignatureProperty Id="idSignatureTime" Target="#idPackageSignature">
        <mdssi:SignatureTime>
          <mdssi:Format>YYYY-MM-DDThh:mm:ssTZD</mdssi:Format>
          <mdssi:Value>2014-10-17T02:53:43Z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Bia</vt:lpstr>
      <vt:lpstr>DN - BẢNG CÂN ĐỐI KẾ TOÁN</vt:lpstr>
      <vt:lpstr>DN-Báo cáo kết quả SXKD</vt:lpstr>
      <vt:lpstr>DN - Báo cáo LCTT</vt:lpstr>
      <vt:lpstr>Thuyết Minh</vt:lpstr>
      <vt:lpstr>CDPS</vt:lpstr>
      <vt:lpstr>Sheet1</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2014-10-16T02:24:57Z</cp:lastPrinted>
  <dcterms:created xsi:type="dcterms:W3CDTF">2011-01-11T01:32:30Z</dcterms:created>
  <dcterms:modified xsi:type="dcterms:W3CDTF">2014-10-17T02:53:30Z</dcterms:modified>
</cp:coreProperties>
</file>